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2"/>
  </bookViews>
  <sheets>
    <sheet name="Formulas" sheetId="1" r:id="rId1"/>
    <sheet name="angular field" sheetId="2" r:id="rId2"/>
    <sheet name="tables 3D ratio" sheetId="3" r:id="rId3"/>
  </sheets>
  <definedNames>
    <definedName name="_xlnm.Print_Area" localSheetId="2">'tables 3D ratio'!$A$49:$O$109</definedName>
  </definedNames>
  <calcPr fullCalcOnLoad="1"/>
</workbook>
</file>

<file path=xl/sharedStrings.xml><?xml version="1.0" encoding="utf-8"?>
<sst xmlns="http://schemas.openxmlformats.org/spreadsheetml/2006/main" count="160" uniqueCount="125">
  <si>
    <t>k</t>
  </si>
  <si>
    <t>D</t>
  </si>
  <si>
    <t>L</t>
  </si>
  <si>
    <t>B</t>
  </si>
  <si>
    <t>SR</t>
  </si>
  <si>
    <t>k D (D+L)</t>
  </si>
  <si>
    <t>mm</t>
  </si>
  <si>
    <t>m</t>
  </si>
  <si>
    <t>(B – SR k D)</t>
  </si>
  <si>
    <t>B L</t>
  </si>
  <si>
    <t>k D (D+L) SR</t>
  </si>
  <si>
    <t>M</t>
  </si>
  <si>
    <t>A</t>
  </si>
  <si>
    <t xml:space="preserve">  Angle de champ</t>
  </si>
  <si>
    <t>C. Becot</t>
  </si>
  <si>
    <t xml:space="preserve">  Field angle</t>
  </si>
  <si>
    <t>26·10·2012</t>
  </si>
  <si>
    <t>Film 35 mm</t>
  </si>
  <si>
    <t>APS-C</t>
  </si>
  <si>
    <t>Micro 4/3</t>
  </si>
  <si>
    <t>Digital 1/1,75</t>
  </si>
  <si>
    <t>Digital 1/1,8</t>
  </si>
  <si>
    <t>Digital 1/3,2</t>
  </si>
  <si>
    <t>F*/F</t>
  </si>
  <si>
    <t xml:space="preserve"> F* tel que  M=1</t>
  </si>
  <si>
    <t>M = G / G*</t>
  </si>
  <si>
    <t xml:space="preserve"> </t>
  </si>
  <si>
    <t>G = 2 tan (A/2)</t>
  </si>
  <si>
    <t>Notes</t>
  </si>
  <si>
    <t>SR =</t>
  </si>
  <si>
    <t>LB</t>
  </si>
  <si>
    <t xml:space="preserve"> kD(D+L)</t>
  </si>
  <si>
    <t>october 2002</t>
  </si>
  <si>
    <t xml:space="preserve">Base B = </t>
  </si>
  <si>
    <t xml:space="preserve">D =  </t>
  </si>
  <si>
    <t xml:space="preserve">L = </t>
  </si>
  <si>
    <t>Acuité k =</t>
  </si>
  <si>
    <t>Base B =</t>
  </si>
  <si>
    <t xml:space="preserve"> mm</t>
  </si>
  <si>
    <t>Distance D =</t>
  </si>
  <si>
    <t>Distance L =</t>
  </si>
  <si>
    <t xml:space="preserve">SR k </t>
  </si>
  <si>
    <t>infini</t>
  </si>
  <si>
    <t>B =</t>
  </si>
  <si>
    <t>k D²</t>
  </si>
  <si>
    <t>SUJET LE PLUS PROCHE</t>
  </si>
  <si>
    <t>Base</t>
  </si>
  <si>
    <t>Stereo Ratio</t>
  </si>
  <si>
    <t>B . L</t>
  </si>
  <si>
    <t xml:space="preserve">q = L² + 4 </t>
  </si>
  <si>
    <t>Dn  =</t>
  </si>
  <si>
    <t xml:space="preserve">Dn = </t>
  </si>
  <si>
    <t>Dn = B /SR / a</t>
  </si>
  <si>
    <r>
      <t>Ö</t>
    </r>
    <r>
      <rPr>
        <b/>
        <sz val="11"/>
        <rFont val="Arial"/>
        <family val="2"/>
      </rPr>
      <t>q   -  L</t>
    </r>
  </si>
  <si>
    <t>SR .k</t>
  </si>
  <si>
    <t>D² + L . D - (B . L / SR . k =  0</t>
  </si>
  <si>
    <r>
      <t xml:space="preserve">B </t>
    </r>
    <r>
      <rPr>
        <sz val="6"/>
        <rFont val="Arial"/>
        <family val="2"/>
      </rPr>
      <t>SR 10</t>
    </r>
    <r>
      <rPr>
        <b/>
        <sz val="10"/>
        <rFont val="Arial"/>
        <family val="2"/>
      </rPr>
      <t xml:space="preserve">  =</t>
    </r>
  </si>
  <si>
    <t>International Stereoscopic Union</t>
  </si>
  <si>
    <t>" Golden Rule "</t>
  </si>
  <si>
    <t>Dn</t>
  </si>
  <si>
    <t>F*</t>
  </si>
  <si>
    <t>Dn = B x F*</t>
  </si>
  <si>
    <t xml:space="preserve">                                </t>
  </si>
  <si>
    <t>Dn =</t>
  </si>
  <si>
    <t>Notes :</t>
  </si>
  <si>
    <t>Variables:</t>
  </si>
  <si>
    <t>FORMULAS and CALCULATIONS</t>
  </si>
  <si>
    <t>Christian BECOT november 2002</t>
  </si>
  <si>
    <t xml:space="preserve">  results</t>
  </si>
  <si>
    <t>CALCULATION of the BASE</t>
  </si>
  <si>
    <t>general formula of the  BASE =</t>
  </si>
  <si>
    <r>
      <t xml:space="preserve"> BASE when</t>
    </r>
    <r>
      <rPr>
        <b/>
        <sz val="10"/>
        <rFont val="Arial"/>
        <family val="2"/>
      </rPr>
      <t xml:space="preserve"> SR = 10 </t>
    </r>
  </si>
  <si>
    <t xml:space="preserve">CALCULATION of  SR and of  NEAREST DISTANCE </t>
  </si>
  <si>
    <t>STEREOSCOPIC RATIO  =</t>
  </si>
  <si>
    <t>Neutral zone =</t>
  </si>
  <si>
    <t xml:space="preserve">NEAREST SUBJECT </t>
  </si>
  <si>
    <t>with background at infinite</t>
  </si>
  <si>
    <t xml:space="preserve"> minimum distance of first plan</t>
  </si>
  <si>
    <t>with L distance subject-background</t>
  </si>
  <si>
    <t>infinite</t>
  </si>
  <si>
    <t>SR  stéréoscopic ratio</t>
  </si>
  <si>
    <t>B base</t>
  </si>
  <si>
    <t>D distance camera to subject</t>
  </si>
  <si>
    <t>L distance subject to next plan backward</t>
  </si>
  <si>
    <t>k keeness</t>
  </si>
  <si>
    <t>The Base B and the stereoscopic ratio are proportional</t>
  </si>
  <si>
    <t>input values</t>
  </si>
  <si>
    <t>transferred values</t>
  </si>
  <si>
    <r>
      <t>D</t>
    </r>
    <r>
      <rPr>
        <sz val="10.5"/>
        <rFont val="Arial"/>
        <family val="2"/>
      </rPr>
      <t xml:space="preserve"> and</t>
    </r>
    <r>
      <rPr>
        <b/>
        <sz val="10.5"/>
        <rFont val="Arial"/>
        <family val="2"/>
      </rPr>
      <t xml:space="preserve"> L</t>
    </r>
    <r>
      <rPr>
        <sz val="10.5"/>
        <rFont val="Arial"/>
        <family val="2"/>
      </rPr>
      <t xml:space="preserve"> in meters</t>
    </r>
  </si>
  <si>
    <r>
      <t>B</t>
    </r>
    <r>
      <rPr>
        <sz val="10.5"/>
        <rFont val="Arial"/>
        <family val="2"/>
      </rPr>
      <t xml:space="preserve"> in millimeters</t>
    </r>
  </si>
  <si>
    <t>For calculations in these tables</t>
  </si>
  <si>
    <r>
      <t xml:space="preserve">k </t>
    </r>
    <r>
      <rPr>
        <sz val="10.5"/>
        <rFont val="Arial"/>
        <family val="2"/>
      </rPr>
      <t>and</t>
    </r>
    <r>
      <rPr>
        <b/>
        <sz val="10.5"/>
        <rFont val="Arial"/>
        <family val="2"/>
      </rPr>
      <t xml:space="preserve"> SR</t>
    </r>
    <r>
      <rPr>
        <sz val="10.5"/>
        <rFont val="Arial"/>
        <family val="2"/>
      </rPr>
      <t xml:space="preserve">  no unit</t>
    </r>
  </si>
  <si>
    <t>with the distance camera - first plan</t>
  </si>
  <si>
    <t>all values in millimeters</t>
  </si>
  <si>
    <t>F* equivalent focal length</t>
  </si>
  <si>
    <t>calculate  base</t>
  </si>
  <si>
    <t>calculate  distance</t>
  </si>
  <si>
    <t>Rule giving</t>
  </si>
  <si>
    <t>SR ~ 40 when L is x2 Dn</t>
  </si>
  <si>
    <t>SR ~ 50 when L is x5 Dn</t>
  </si>
  <si>
    <t>SR ~ 60 when L is x20 Dn</t>
  </si>
  <si>
    <t>First PLAN</t>
  </si>
  <si>
    <t>depending on B, D, L</t>
  </si>
  <si>
    <t>acuity</t>
  </si>
  <si>
    <t>subject- background</t>
  </si>
  <si>
    <t>Equation</t>
  </si>
  <si>
    <r>
      <t>L</t>
    </r>
    <r>
      <rPr>
        <sz val="9"/>
        <rFont val="Arial"/>
        <family val="2"/>
      </rPr>
      <t xml:space="preserve"> = infinite</t>
    </r>
  </si>
  <si>
    <t>calculated value</t>
  </si>
  <si>
    <t>ANGLE  of  FIELD  FACTOR</t>
  </si>
  <si>
    <t>M  field factor</t>
  </si>
  <si>
    <t>Reference value :  A = 60°   =&gt; M = 1</t>
  </si>
  <si>
    <t>There is a slight difference when horizontal or diagonal angle is applied,</t>
  </si>
  <si>
    <t>All values are diagonal values.</t>
  </si>
  <si>
    <t xml:space="preserve">  S  T  E  R  E  O  S  C  O  P  I C    R A T I O  </t>
  </si>
  <si>
    <t xml:space="preserve">acuity k = </t>
  </si>
  <si>
    <t>D = distance from camera to subject</t>
  </si>
  <si>
    <t>L = distance from subject and next plan or background</t>
  </si>
  <si>
    <t>k, B, D, L can be changed</t>
  </si>
  <si>
    <t>Formula and  table  by  Christian  Bécot</t>
  </si>
  <si>
    <t>Purple value can be changed</t>
  </si>
  <si>
    <t>Blue values are results</t>
  </si>
  <si>
    <t>Distances D and L are in meters</t>
  </si>
  <si>
    <t>Base is in millimeters</t>
  </si>
  <si>
    <t>meters</t>
  </si>
  <si>
    <t>B in millimeters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</si>
</sst>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"/>
    <numFmt numFmtId="165" formatCode="0_ "/>
    <numFmt numFmtId="166" formatCode="0.0_ "/>
    <numFmt numFmtId="167" formatCode="#,##0\°"/>
    <numFmt numFmtId="168" formatCode="#,##0.00&quot;mm&quot;"/>
    <numFmt numFmtId="169" formatCode="#,##0&quot; mm&quot;"/>
    <numFmt numFmtId="170" formatCode="#,##0.0&quot;mm&quot;"/>
    <numFmt numFmtId="171" formatCode="0.0000000"/>
    <numFmt numFmtId="172" formatCode="0.0"/>
  </numFmts>
  <fonts count="35">
    <font>
      <sz val="10"/>
      <name val="Arial"/>
      <family val="2"/>
    </font>
    <font>
      <b/>
      <sz val="14"/>
      <name val="Arial"/>
      <family val="2"/>
    </font>
    <font>
      <b/>
      <sz val="10"/>
      <color indexed="20"/>
      <name val="Arial"/>
      <family val="2"/>
    </font>
    <font>
      <b/>
      <sz val="11"/>
      <color indexed="12"/>
      <name val="Arial"/>
      <family val="2"/>
    </font>
    <font>
      <b/>
      <sz val="10"/>
      <name val="Arial"/>
      <family val="2"/>
    </font>
    <font>
      <sz val="10"/>
      <color indexed="20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sz val="10"/>
      <color indexed="57"/>
      <name val="Arial"/>
      <family val="2"/>
    </font>
    <font>
      <b/>
      <sz val="10.5"/>
      <name val="Arial"/>
      <family val="2"/>
    </font>
    <font>
      <sz val="10.5"/>
      <name val="Arial"/>
      <family val="2"/>
    </font>
    <font>
      <b/>
      <sz val="12"/>
      <name val="Arial"/>
      <family val="2"/>
    </font>
    <font>
      <b/>
      <sz val="10"/>
      <color indexed="59"/>
      <name val="Arial"/>
      <family val="2"/>
    </font>
    <font>
      <sz val="10"/>
      <color indexed="59"/>
      <name val="Arial"/>
      <family val="2"/>
    </font>
    <font>
      <b/>
      <sz val="12"/>
      <color indexed="36"/>
      <name val="Arial"/>
      <family val="2"/>
    </font>
    <font>
      <b/>
      <sz val="12"/>
      <color indexed="12"/>
      <name val="Arial"/>
      <family val="2"/>
    </font>
    <font>
      <sz val="12"/>
      <color indexed="12"/>
      <name val="Arial"/>
      <family val="2"/>
    </font>
    <font>
      <sz val="12"/>
      <color indexed="59"/>
      <name val="Arial"/>
      <family val="2"/>
    </font>
    <font>
      <b/>
      <u val="single"/>
      <sz val="14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b/>
      <sz val="10"/>
      <color indexed="53"/>
      <name val="Arial"/>
      <family val="2"/>
    </font>
    <font>
      <sz val="8"/>
      <color indexed="60"/>
      <name val="Arial"/>
      <family val="2"/>
    </font>
    <font>
      <b/>
      <sz val="10"/>
      <color indexed="17"/>
      <name val="Arial"/>
      <family val="2"/>
    </font>
    <font>
      <sz val="10"/>
      <color indexed="48"/>
      <name val="Arial"/>
      <family val="2"/>
    </font>
    <font>
      <sz val="11"/>
      <color indexed="20"/>
      <name val="Arial"/>
      <family val="2"/>
    </font>
    <font>
      <sz val="10"/>
      <color indexed="17"/>
      <name val="Arial"/>
      <family val="2"/>
    </font>
    <font>
      <sz val="10"/>
      <color indexed="60"/>
      <name val="Arial"/>
      <family val="2"/>
    </font>
    <font>
      <sz val="10"/>
      <color indexed="9"/>
      <name val="Arial"/>
      <family val="2"/>
    </font>
    <font>
      <b/>
      <sz val="11"/>
      <name val="Arial"/>
      <family val="2"/>
    </font>
    <font>
      <b/>
      <sz val="11"/>
      <name val="Symbol"/>
      <family val="1"/>
    </font>
    <font>
      <sz val="9"/>
      <name val="Arial"/>
      <family val="2"/>
    </font>
    <font>
      <sz val="6"/>
      <name val="Arial"/>
      <family val="2"/>
    </font>
    <font>
      <b/>
      <sz val="10"/>
      <color indexed="60"/>
      <name val="Arial"/>
      <family val="2"/>
    </font>
    <font>
      <b/>
      <u val="single"/>
      <sz val="10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64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medium"/>
      <bottom style="medium"/>
    </border>
    <border>
      <left style="hair">
        <color indexed="8"/>
      </left>
      <right style="hair">
        <color indexed="8"/>
      </right>
      <top style="medium"/>
      <bottom style="medium"/>
    </border>
    <border>
      <left style="hair">
        <color indexed="8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hair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hair">
        <color indexed="8"/>
      </top>
      <bottom style="hair">
        <color indexed="8"/>
      </bottom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ill="0" applyBorder="0" applyAlignment="0" applyProtection="0"/>
    <xf numFmtId="9" fontId="0" fillId="0" borderId="0" applyFont="0" applyFill="0" applyBorder="0" applyAlignment="0" applyProtection="0"/>
  </cellStyleXfs>
  <cellXfs count="276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top"/>
    </xf>
    <xf numFmtId="0" fontId="0" fillId="0" borderId="1" xfId="0" applyBorder="1" applyAlignment="1">
      <alignment/>
    </xf>
    <xf numFmtId="164" fontId="0" fillId="2" borderId="2" xfId="0" applyNumberFormat="1" applyFill="1" applyBorder="1" applyAlignment="1">
      <alignment/>
    </xf>
    <xf numFmtId="0" fontId="4" fillId="0" borderId="3" xfId="0" applyFont="1" applyBorder="1" applyAlignment="1">
      <alignment horizont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164" fontId="5" fillId="3" borderId="6" xfId="0" applyNumberFormat="1" applyFont="1" applyFill="1" applyBorder="1" applyAlignment="1">
      <alignment/>
    </xf>
    <xf numFmtId="0" fontId="5" fillId="3" borderId="6" xfId="0" applyFont="1" applyFill="1" applyBorder="1" applyAlignment="1">
      <alignment/>
    </xf>
    <xf numFmtId="0" fontId="4" fillId="0" borderId="7" xfId="0" applyFont="1" applyBorder="1" applyAlignment="1">
      <alignment horizontal="center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164" fontId="0" fillId="0" borderId="2" xfId="0" applyNumberFormat="1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164" fontId="8" fillId="4" borderId="6" xfId="0" applyNumberFormat="1" applyFont="1" applyFill="1" applyBorder="1" applyAlignment="1">
      <alignment/>
    </xf>
    <xf numFmtId="0" fontId="8" fillId="4" borderId="6" xfId="0" applyFont="1" applyFill="1" applyBorder="1" applyAlignment="1">
      <alignment/>
    </xf>
    <xf numFmtId="0" fontId="4" fillId="2" borderId="0" xfId="0" applyFont="1" applyFill="1" applyBorder="1" applyAlignment="1">
      <alignment horizontal="center"/>
    </xf>
    <xf numFmtId="0" fontId="0" fillId="2" borderId="0" xfId="0" applyFill="1" applyBorder="1" applyAlignment="1">
      <alignment/>
    </xf>
    <xf numFmtId="0" fontId="0" fillId="0" borderId="11" xfId="0" applyBorder="1" applyAlignment="1">
      <alignment/>
    </xf>
    <xf numFmtId="0" fontId="4" fillId="0" borderId="12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3" borderId="0" xfId="0" applyFill="1" applyAlignment="1">
      <alignment/>
    </xf>
    <xf numFmtId="164" fontId="9" fillId="4" borderId="0" xfId="0" applyNumberFormat="1" applyFont="1" applyFill="1" applyAlignment="1">
      <alignment/>
    </xf>
    <xf numFmtId="0" fontId="10" fillId="4" borderId="0" xfId="0" applyFont="1" applyFill="1" applyAlignment="1">
      <alignment/>
    </xf>
    <xf numFmtId="167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167" fontId="11" fillId="0" borderId="0" xfId="0" applyNumberFormat="1" applyFont="1" applyAlignment="1">
      <alignment horizontal="center"/>
    </xf>
    <xf numFmtId="2" fontId="11" fillId="0" borderId="0" xfId="0" applyNumberFormat="1" applyFont="1" applyAlignment="1">
      <alignment horizontal="left"/>
    </xf>
    <xf numFmtId="0" fontId="11" fillId="0" borderId="0" xfId="0" applyFont="1" applyAlignment="1">
      <alignment horizontal="center"/>
    </xf>
    <xf numFmtId="0" fontId="11" fillId="0" borderId="0" xfId="0" applyFont="1" applyAlignment="1">
      <alignment/>
    </xf>
    <xf numFmtId="0" fontId="11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167" fontId="11" fillId="0" borderId="14" xfId="0" applyNumberFormat="1" applyFont="1" applyBorder="1" applyAlignment="1">
      <alignment horizontal="center"/>
    </xf>
    <xf numFmtId="2" fontId="11" fillId="0" borderId="15" xfId="0" applyNumberFormat="1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16" xfId="0" applyFont="1" applyBorder="1" applyAlignment="1">
      <alignment/>
    </xf>
    <xf numFmtId="0" fontId="11" fillId="0" borderId="1" xfId="0" applyFont="1" applyBorder="1" applyAlignment="1">
      <alignment/>
    </xf>
    <xf numFmtId="0" fontId="11" fillId="0" borderId="16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2" fontId="12" fillId="0" borderId="0" xfId="0" applyNumberFormat="1" applyFont="1" applyAlignment="1">
      <alignment horizontal="center"/>
    </xf>
    <xf numFmtId="167" fontId="0" fillId="0" borderId="17" xfId="0" applyNumberFormat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168" fontId="0" fillId="0" borderId="17" xfId="0" applyNumberFormat="1" applyFont="1" applyBorder="1" applyAlignment="1">
      <alignment horizontal="center"/>
    </xf>
    <xf numFmtId="168" fontId="0" fillId="0" borderId="12" xfId="0" applyNumberFormat="1" applyFont="1" applyBorder="1" applyAlignment="1">
      <alignment horizontal="center"/>
    </xf>
    <xf numFmtId="168" fontId="0" fillId="0" borderId="18" xfId="0" applyNumberFormat="1" applyFont="1" applyBorder="1" applyAlignment="1">
      <alignment horizontal="center"/>
    </xf>
    <xf numFmtId="168" fontId="0" fillId="0" borderId="13" xfId="0" applyNumberFormat="1" applyFont="1" applyBorder="1" applyAlignment="1">
      <alignment horizontal="center"/>
    </xf>
    <xf numFmtId="0" fontId="13" fillId="0" borderId="0" xfId="0" applyFont="1" applyAlignment="1">
      <alignment/>
    </xf>
    <xf numFmtId="168" fontId="0" fillId="0" borderId="0" xfId="0" applyNumberFormat="1" applyAlignment="1">
      <alignment horizontal="center"/>
    </xf>
    <xf numFmtId="167" fontId="14" fillId="0" borderId="14" xfId="0" applyNumberFormat="1" applyFont="1" applyBorder="1" applyAlignment="1">
      <alignment horizontal="center"/>
    </xf>
    <xf numFmtId="2" fontId="15" fillId="4" borderId="15" xfId="0" applyNumberFormat="1" applyFont="1" applyFill="1" applyBorder="1" applyAlignment="1">
      <alignment horizontal="center"/>
    </xf>
    <xf numFmtId="169" fontId="16" fillId="0" borderId="19" xfId="0" applyNumberFormat="1" applyFont="1" applyBorder="1" applyAlignment="1">
      <alignment horizontal="center"/>
    </xf>
    <xf numFmtId="169" fontId="16" fillId="0" borderId="0" xfId="0" applyNumberFormat="1" applyFont="1" applyAlignment="1">
      <alignment horizontal="center"/>
    </xf>
    <xf numFmtId="169" fontId="16" fillId="0" borderId="20" xfId="0" applyNumberFormat="1" applyFont="1" applyBorder="1" applyAlignment="1">
      <alignment horizontal="center"/>
    </xf>
    <xf numFmtId="170" fontId="16" fillId="0" borderId="0" xfId="0" applyNumberFormat="1" applyFont="1" applyAlignment="1">
      <alignment horizontal="center"/>
    </xf>
    <xf numFmtId="170" fontId="16" fillId="0" borderId="20" xfId="0" applyNumberFormat="1" applyFont="1" applyBorder="1" applyAlignment="1">
      <alignment horizontal="center"/>
    </xf>
    <xf numFmtId="168" fontId="16" fillId="0" borderId="10" xfId="0" applyNumberFormat="1" applyFont="1" applyBorder="1" applyAlignment="1">
      <alignment horizontal="center"/>
    </xf>
    <xf numFmtId="2" fontId="17" fillId="0" borderId="0" xfId="0" applyNumberFormat="1" applyFont="1" applyAlignment="1">
      <alignment horizontal="center"/>
    </xf>
    <xf numFmtId="167" fontId="14" fillId="0" borderId="19" xfId="0" applyNumberFormat="1" applyFont="1" applyBorder="1" applyAlignment="1">
      <alignment horizontal="center"/>
    </xf>
    <xf numFmtId="2" fontId="15" fillId="4" borderId="10" xfId="0" applyNumberFormat="1" applyFont="1" applyFill="1" applyBorder="1" applyAlignment="1">
      <alignment horizontal="center"/>
    </xf>
    <xf numFmtId="167" fontId="14" fillId="0" borderId="19" xfId="0" applyNumberFormat="1" applyFont="1" applyFill="1" applyBorder="1" applyAlignment="1">
      <alignment horizontal="center"/>
    </xf>
    <xf numFmtId="169" fontId="16" fillId="0" borderId="19" xfId="0" applyNumberFormat="1" applyFont="1" applyFill="1" applyBorder="1" applyAlignment="1">
      <alignment horizontal="center"/>
    </xf>
    <xf numFmtId="169" fontId="16" fillId="0" borderId="0" xfId="0" applyNumberFormat="1" applyFont="1" applyFill="1" applyAlignment="1">
      <alignment horizontal="center"/>
    </xf>
    <xf numFmtId="169" fontId="16" fillId="0" borderId="20" xfId="0" applyNumberFormat="1" applyFont="1" applyFill="1" applyBorder="1" applyAlignment="1">
      <alignment horizontal="center"/>
    </xf>
    <xf numFmtId="170" fontId="16" fillId="0" borderId="0" xfId="0" applyNumberFormat="1" applyFont="1" applyFill="1" applyAlignment="1">
      <alignment horizontal="center"/>
    </xf>
    <xf numFmtId="170" fontId="16" fillId="0" borderId="20" xfId="0" applyNumberFormat="1" applyFont="1" applyFill="1" applyBorder="1" applyAlignment="1">
      <alignment horizontal="center"/>
    </xf>
    <xf numFmtId="168" fontId="16" fillId="0" borderId="10" xfId="0" applyNumberFormat="1" applyFont="1" applyFill="1" applyBorder="1" applyAlignment="1">
      <alignment horizontal="center"/>
    </xf>
    <xf numFmtId="167" fontId="14" fillId="4" borderId="19" xfId="0" applyNumberFormat="1" applyFont="1" applyFill="1" applyBorder="1" applyAlignment="1">
      <alignment horizontal="center"/>
    </xf>
    <xf numFmtId="169" fontId="16" fillId="4" borderId="19" xfId="0" applyNumberFormat="1" applyFont="1" applyFill="1" applyBorder="1" applyAlignment="1">
      <alignment horizontal="center"/>
    </xf>
    <xf numFmtId="169" fontId="16" fillId="4" borderId="0" xfId="0" applyNumberFormat="1" applyFont="1" applyFill="1" applyAlignment="1">
      <alignment horizontal="center"/>
    </xf>
    <xf numFmtId="169" fontId="16" fillId="4" borderId="20" xfId="0" applyNumberFormat="1" applyFont="1" applyFill="1" applyBorder="1" applyAlignment="1">
      <alignment horizontal="center"/>
    </xf>
    <xf numFmtId="170" fontId="16" fillId="4" borderId="0" xfId="0" applyNumberFormat="1" applyFont="1" applyFill="1" applyAlignment="1">
      <alignment horizontal="center"/>
    </xf>
    <xf numFmtId="170" fontId="16" fillId="4" borderId="20" xfId="0" applyNumberFormat="1" applyFont="1" applyFill="1" applyBorder="1" applyAlignment="1">
      <alignment horizontal="center"/>
    </xf>
    <xf numFmtId="168" fontId="16" fillId="4" borderId="10" xfId="0" applyNumberFormat="1" applyFont="1" applyFill="1" applyBorder="1" applyAlignment="1">
      <alignment horizontal="center"/>
    </xf>
    <xf numFmtId="167" fontId="14" fillId="0" borderId="17" xfId="0" applyNumberFormat="1" applyFont="1" applyBorder="1" applyAlignment="1">
      <alignment horizontal="center"/>
    </xf>
    <xf numFmtId="2" fontId="15" fillId="4" borderId="13" xfId="0" applyNumberFormat="1" applyFont="1" applyFill="1" applyBorder="1" applyAlignment="1">
      <alignment horizontal="center"/>
    </xf>
    <xf numFmtId="169" fontId="16" fillId="0" borderId="17" xfId="0" applyNumberFormat="1" applyFont="1" applyBorder="1" applyAlignment="1">
      <alignment horizontal="center"/>
    </xf>
    <xf numFmtId="169" fontId="16" fillId="0" borderId="12" xfId="0" applyNumberFormat="1" applyFont="1" applyBorder="1" applyAlignment="1">
      <alignment horizontal="center"/>
    </xf>
    <xf numFmtId="169" fontId="16" fillId="0" borderId="18" xfId="0" applyNumberFormat="1" applyFont="1" applyBorder="1" applyAlignment="1">
      <alignment horizontal="center"/>
    </xf>
    <xf numFmtId="170" fontId="16" fillId="0" borderId="12" xfId="0" applyNumberFormat="1" applyFont="1" applyBorder="1" applyAlignment="1">
      <alignment horizontal="center"/>
    </xf>
    <xf numFmtId="170" fontId="16" fillId="0" borderId="18" xfId="0" applyNumberFormat="1" applyFont="1" applyBorder="1" applyAlignment="1">
      <alignment horizontal="center"/>
    </xf>
    <xf numFmtId="168" fontId="16" fillId="0" borderId="13" xfId="0" applyNumberFormat="1" applyFont="1" applyBorder="1" applyAlignment="1">
      <alignment horizontal="center"/>
    </xf>
    <xf numFmtId="167" fontId="10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167" fontId="10" fillId="0" borderId="0" xfId="0" applyNumberFormat="1" applyFont="1" applyAlignment="1">
      <alignment horizontal="left"/>
    </xf>
    <xf numFmtId="2" fontId="10" fillId="0" borderId="0" xfId="0" applyNumberFormat="1" applyFont="1" applyAlignment="1">
      <alignment horizontal="left"/>
    </xf>
    <xf numFmtId="0" fontId="18" fillId="0" borderId="0" xfId="0" applyFont="1" applyAlignment="1">
      <alignment vertical="center"/>
    </xf>
    <xf numFmtId="0" fontId="0" fillId="0" borderId="21" xfId="0" applyBorder="1" applyAlignment="1">
      <alignment/>
    </xf>
    <xf numFmtId="0" fontId="0" fillId="0" borderId="15" xfId="0" applyBorder="1" applyAlignment="1">
      <alignment/>
    </xf>
    <xf numFmtId="0" fontId="19" fillId="0" borderId="9" xfId="0" applyFont="1" applyBorder="1" applyAlignment="1">
      <alignment horizontal="right"/>
    </xf>
    <xf numFmtId="164" fontId="19" fillId="0" borderId="10" xfId="0" applyNumberFormat="1" applyFont="1" applyBorder="1" applyAlignment="1">
      <alignment horizontal="left"/>
    </xf>
    <xf numFmtId="0" fontId="4" fillId="0" borderId="0" xfId="0" applyFont="1" applyBorder="1" applyAlignment="1">
      <alignment/>
    </xf>
    <xf numFmtId="1" fontId="4" fillId="0" borderId="22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20" fillId="0" borderId="12" xfId="0" applyFont="1" applyBorder="1" applyAlignment="1">
      <alignment/>
    </xf>
    <xf numFmtId="0" fontId="0" fillId="0" borderId="13" xfId="0" applyFont="1" applyBorder="1" applyAlignment="1">
      <alignment horizontal="right"/>
    </xf>
    <xf numFmtId="0" fontId="21" fillId="3" borderId="23" xfId="0" applyFont="1" applyFill="1" applyBorder="1" applyAlignment="1">
      <alignment horizontal="right"/>
    </xf>
    <xf numFmtId="0" fontId="21" fillId="3" borderId="24" xfId="0" applyFont="1" applyFill="1" applyBorder="1" applyAlignment="1">
      <alignment horizontal="left"/>
    </xf>
    <xf numFmtId="0" fontId="0" fillId="3" borderId="24" xfId="0" applyFill="1" applyBorder="1" applyAlignment="1">
      <alignment/>
    </xf>
    <xf numFmtId="0" fontId="22" fillId="3" borderId="24" xfId="0" applyFont="1" applyFill="1" applyBorder="1" applyAlignment="1">
      <alignment/>
    </xf>
    <xf numFmtId="0" fontId="0" fillId="3" borderId="25" xfId="0" applyFill="1" applyBorder="1" applyAlignment="1">
      <alignment/>
    </xf>
    <xf numFmtId="0" fontId="2" fillId="0" borderId="9" xfId="0" applyFont="1" applyBorder="1" applyAlignment="1">
      <alignment horizontal="right"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5" fillId="0" borderId="0" xfId="0" applyFont="1" applyAlignment="1">
      <alignment/>
    </xf>
    <xf numFmtId="0" fontId="23" fillId="0" borderId="9" xfId="0" applyFont="1" applyBorder="1" applyAlignment="1">
      <alignment horizontal="left"/>
    </xf>
    <xf numFmtId="0" fontId="23" fillId="0" borderId="9" xfId="0" applyFont="1" applyBorder="1" applyAlignment="1">
      <alignment/>
    </xf>
    <xf numFmtId="172" fontId="24" fillId="0" borderId="0" xfId="0" applyNumberFormat="1" applyFont="1" applyFill="1" applyBorder="1" applyAlignment="1">
      <alignment/>
    </xf>
    <xf numFmtId="172" fontId="24" fillId="0" borderId="10" xfId="0" applyNumberFormat="1" applyFont="1" applyFill="1" applyBorder="1" applyAlignment="1">
      <alignment/>
    </xf>
    <xf numFmtId="0" fontId="23" fillId="0" borderId="9" xfId="0" applyFont="1" applyBorder="1" applyAlignment="1">
      <alignment horizontal="right"/>
    </xf>
    <xf numFmtId="0" fontId="23" fillId="0" borderId="11" xfId="0" applyFont="1" applyBorder="1" applyAlignment="1">
      <alignment/>
    </xf>
    <xf numFmtId="172" fontId="24" fillId="0" borderId="12" xfId="0" applyNumberFormat="1" applyFont="1" applyFill="1" applyBorder="1" applyAlignment="1">
      <alignment/>
    </xf>
    <xf numFmtId="172" fontId="24" fillId="0" borderId="13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/>
    </xf>
    <xf numFmtId="172" fontId="6" fillId="0" borderId="0" xfId="0" applyNumberFormat="1" applyFont="1" applyFill="1" applyBorder="1" applyAlignment="1">
      <alignment/>
    </xf>
    <xf numFmtId="172" fontId="6" fillId="0" borderId="10" xfId="0" applyNumberFormat="1" applyFont="1" applyFill="1" applyBorder="1" applyAlignment="1">
      <alignment/>
    </xf>
    <xf numFmtId="172" fontId="6" fillId="0" borderId="12" xfId="0" applyNumberFormat="1" applyFont="1" applyFill="1" applyBorder="1" applyAlignment="1">
      <alignment/>
    </xf>
    <xf numFmtId="172" fontId="6" fillId="0" borderId="13" xfId="0" applyNumberFormat="1" applyFont="1" applyFill="1" applyBorder="1" applyAlignment="1">
      <alignment/>
    </xf>
    <xf numFmtId="0" fontId="0" fillId="0" borderId="21" xfId="0" applyFont="1" applyBorder="1" applyAlignment="1">
      <alignment horizontal="right"/>
    </xf>
    <xf numFmtId="164" fontId="5" fillId="0" borderId="26" xfId="0" applyNumberFormat="1" applyFont="1" applyBorder="1" applyAlignment="1">
      <alignment/>
    </xf>
    <xf numFmtId="164" fontId="5" fillId="0" borderId="15" xfId="0" applyNumberFormat="1" applyFont="1" applyBorder="1" applyAlignment="1">
      <alignment/>
    </xf>
    <xf numFmtId="0" fontId="0" fillId="0" borderId="9" xfId="0" applyFont="1" applyBorder="1" applyAlignment="1">
      <alignment horizontal="right"/>
    </xf>
    <xf numFmtId="0" fontId="5" fillId="0" borderId="27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28" xfId="0" applyFont="1" applyBorder="1" applyAlignment="1">
      <alignment/>
    </xf>
    <xf numFmtId="0" fontId="5" fillId="0" borderId="13" xfId="0" applyFont="1" applyBorder="1" applyAlignment="1">
      <alignment/>
    </xf>
    <xf numFmtId="0" fontId="6" fillId="0" borderId="29" xfId="0" applyFont="1" applyBorder="1" applyAlignment="1">
      <alignment horizontal="right"/>
    </xf>
    <xf numFmtId="172" fontId="6" fillId="0" borderId="30" xfId="0" applyNumberFormat="1" applyFont="1" applyBorder="1" applyAlignment="1">
      <alignment/>
    </xf>
    <xf numFmtId="0" fontId="25" fillId="0" borderId="0" xfId="0" applyFont="1" applyAlignment="1">
      <alignment/>
    </xf>
    <xf numFmtId="0" fontId="0" fillId="0" borderId="11" xfId="0" applyBorder="1" applyAlignment="1">
      <alignment horizontal="right"/>
    </xf>
    <xf numFmtId="0" fontId="4" fillId="0" borderId="31" xfId="0" applyFont="1" applyBorder="1" applyAlignment="1">
      <alignment horizontal="center"/>
    </xf>
    <xf numFmtId="164" fontId="26" fillId="5" borderId="0" xfId="0" applyNumberFormat="1" applyFont="1" applyFill="1" applyAlignment="1">
      <alignment/>
    </xf>
    <xf numFmtId="0" fontId="26" fillId="5" borderId="0" xfId="0" applyFont="1" applyFill="1" applyAlignment="1">
      <alignment/>
    </xf>
    <xf numFmtId="0" fontId="0" fillId="6" borderId="32" xfId="0" applyFill="1" applyBorder="1" applyAlignment="1">
      <alignment/>
    </xf>
    <xf numFmtId="0" fontId="4" fillId="6" borderId="0" xfId="0" applyFont="1" applyFill="1" applyBorder="1" applyAlignment="1">
      <alignment/>
    </xf>
    <xf numFmtId="0" fontId="0" fillId="6" borderId="0" xfId="0" applyFill="1" applyBorder="1" applyAlignment="1">
      <alignment/>
    </xf>
    <xf numFmtId="164" fontId="0" fillId="6" borderId="0" xfId="0" applyNumberFormat="1" applyFill="1" applyBorder="1" applyAlignment="1">
      <alignment/>
    </xf>
    <xf numFmtId="0" fontId="0" fillId="6" borderId="0" xfId="0" applyFill="1" applyBorder="1" applyAlignment="1">
      <alignment horizontal="center"/>
    </xf>
    <xf numFmtId="0" fontId="0" fillId="6" borderId="33" xfId="0" applyFill="1" applyBorder="1" applyAlignment="1">
      <alignment/>
    </xf>
    <xf numFmtId="0" fontId="0" fillId="5" borderId="0" xfId="0" applyFill="1" applyBorder="1" applyAlignment="1">
      <alignment horizontal="center"/>
    </xf>
    <xf numFmtId="0" fontId="7" fillId="0" borderId="33" xfId="0" applyFont="1" applyBorder="1" applyAlignment="1">
      <alignment/>
    </xf>
    <xf numFmtId="0" fontId="0" fillId="0" borderId="32" xfId="0" applyBorder="1" applyAlignment="1">
      <alignment/>
    </xf>
    <xf numFmtId="0" fontId="4" fillId="0" borderId="0" xfId="0" applyFont="1" applyBorder="1" applyAlignment="1">
      <alignment horizontal="center"/>
    </xf>
    <xf numFmtId="164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0" fontId="0" fillId="0" borderId="33" xfId="0" applyBorder="1" applyAlignment="1">
      <alignment/>
    </xf>
    <xf numFmtId="0" fontId="7" fillId="0" borderId="32" xfId="0" applyFont="1" applyBorder="1" applyAlignment="1">
      <alignment/>
    </xf>
    <xf numFmtId="0" fontId="0" fillId="6" borderId="34" xfId="0" applyFill="1" applyBorder="1" applyAlignment="1">
      <alignment/>
    </xf>
    <xf numFmtId="0" fontId="0" fillId="6" borderId="31" xfId="0" applyFill="1" applyBorder="1" applyAlignment="1">
      <alignment/>
    </xf>
    <xf numFmtId="164" fontId="0" fillId="6" borderId="31" xfId="0" applyNumberFormat="1" applyFill="1" applyBorder="1" applyAlignment="1">
      <alignment/>
    </xf>
    <xf numFmtId="0" fontId="0" fillId="6" borderId="31" xfId="0" applyFill="1" applyBorder="1" applyAlignment="1">
      <alignment horizontal="center"/>
    </xf>
    <xf numFmtId="0" fontId="0" fillId="6" borderId="35" xfId="0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6" xfId="0" applyBorder="1" applyAlignment="1">
      <alignment/>
    </xf>
    <xf numFmtId="0" fontId="4" fillId="0" borderId="37" xfId="0" applyFont="1" applyBorder="1" applyAlignment="1">
      <alignment horizontal="left"/>
    </xf>
    <xf numFmtId="164" fontId="8" fillId="0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26" fillId="4" borderId="6" xfId="0" applyFont="1" applyFill="1" applyBorder="1" applyAlignment="1">
      <alignment/>
    </xf>
    <xf numFmtId="164" fontId="26" fillId="4" borderId="6" xfId="0" applyNumberFormat="1" applyFont="1" applyFill="1" applyBorder="1" applyAlignment="1">
      <alignment/>
    </xf>
    <xf numFmtId="0" fontId="5" fillId="3" borderId="38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0" fillId="4" borderId="39" xfId="0" applyFill="1" applyBorder="1" applyAlignment="1">
      <alignment horizontal="center"/>
    </xf>
    <xf numFmtId="0" fontId="0" fillId="4" borderId="38" xfId="0" applyFill="1" applyBorder="1" applyAlignment="1">
      <alignment horizontal="center"/>
    </xf>
    <xf numFmtId="0" fontId="0" fillId="2" borderId="32" xfId="0" applyFill="1" applyBorder="1" applyAlignment="1">
      <alignment/>
    </xf>
    <xf numFmtId="0" fontId="0" fillId="2" borderId="33" xfId="0" applyFill="1" applyBorder="1" applyAlignment="1">
      <alignment/>
    </xf>
    <xf numFmtId="166" fontId="7" fillId="0" borderId="32" xfId="0" applyNumberFormat="1" applyFont="1" applyBorder="1" applyAlignment="1">
      <alignment/>
    </xf>
    <xf numFmtId="0" fontId="0" fillId="0" borderId="40" xfId="0" applyBorder="1" applyAlignment="1">
      <alignment/>
    </xf>
    <xf numFmtId="164" fontId="2" fillId="0" borderId="41" xfId="0" applyNumberFormat="1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3" fillId="0" borderId="43" xfId="0" applyFont="1" applyBorder="1" applyAlignment="1">
      <alignment horizontal="center"/>
    </xf>
    <xf numFmtId="0" fontId="0" fillId="0" borderId="44" xfId="0" applyBorder="1" applyAlignment="1">
      <alignment/>
    </xf>
    <xf numFmtId="0" fontId="0" fillId="2" borderId="45" xfId="0" applyFill="1" applyBorder="1" applyAlignment="1">
      <alignment/>
    </xf>
    <xf numFmtId="0" fontId="0" fillId="2" borderId="46" xfId="0" applyFill="1" applyBorder="1" applyAlignment="1">
      <alignment/>
    </xf>
    <xf numFmtId="0" fontId="4" fillId="6" borderId="32" xfId="0" applyFont="1" applyFill="1" applyBorder="1" applyAlignment="1">
      <alignment/>
    </xf>
    <xf numFmtId="0" fontId="1" fillId="0" borderId="0" xfId="0" applyFont="1" applyAlignment="1">
      <alignment horizontal="left"/>
    </xf>
    <xf numFmtId="0" fontId="0" fillId="0" borderId="47" xfId="23" applyBorder="1" applyAlignment="1">
      <alignment horizontal="center"/>
      <protection/>
    </xf>
    <xf numFmtId="0" fontId="0" fillId="0" borderId="48" xfId="23" applyBorder="1">
      <alignment/>
      <protection/>
    </xf>
    <xf numFmtId="0" fontId="0" fillId="0" borderId="47" xfId="23" applyFont="1" applyBorder="1" applyAlignment="1">
      <alignment horizontal="center"/>
      <protection/>
    </xf>
    <xf numFmtId="0" fontId="0" fillId="0" borderId="49" xfId="23" applyBorder="1" applyAlignment="1">
      <alignment horizontal="center"/>
      <protection/>
    </xf>
    <xf numFmtId="0" fontId="28" fillId="0" borderId="34" xfId="23" applyFont="1" applyBorder="1" applyAlignment="1">
      <alignment horizontal="center"/>
      <protection/>
    </xf>
    <xf numFmtId="0" fontId="4" fillId="6" borderId="45" xfId="23" applyFont="1" applyFill="1" applyBorder="1" applyAlignment="1">
      <alignment horizontal="center"/>
      <protection/>
    </xf>
    <xf numFmtId="0" fontId="0" fillId="6" borderId="50" xfId="0" applyFill="1" applyBorder="1" applyAlignment="1">
      <alignment/>
    </xf>
    <xf numFmtId="0" fontId="0" fillId="6" borderId="46" xfId="0" applyFill="1" applyBorder="1" applyAlignment="1">
      <alignment/>
    </xf>
    <xf numFmtId="164" fontId="26" fillId="5" borderId="51" xfId="23" applyNumberFormat="1" applyFont="1" applyFill="1" applyBorder="1" applyAlignment="1">
      <alignment horizontal="center"/>
      <protection/>
    </xf>
    <xf numFmtId="164" fontId="0" fillId="5" borderId="51" xfId="23" applyNumberFormat="1" applyFont="1" applyFill="1" applyBorder="1">
      <alignment/>
      <protection/>
    </xf>
    <xf numFmtId="0" fontId="26" fillId="5" borderId="51" xfId="23" applyFont="1" applyFill="1" applyBorder="1" applyAlignment="1">
      <alignment horizontal="center"/>
      <protection/>
    </xf>
    <xf numFmtId="0" fontId="0" fillId="5" borderId="51" xfId="23" applyFill="1" applyBorder="1" applyAlignment="1">
      <alignment horizontal="center"/>
      <protection/>
    </xf>
    <xf numFmtId="0" fontId="27" fillId="7" borderId="47" xfId="23" applyFont="1" applyFill="1" applyBorder="1">
      <alignment/>
      <protection/>
    </xf>
    <xf numFmtId="0" fontId="4" fillId="0" borderId="52" xfId="23" applyFont="1" applyBorder="1" applyAlignment="1">
      <alignment horizontal="center"/>
      <protection/>
    </xf>
    <xf numFmtId="0" fontId="4" fillId="0" borderId="0" xfId="0" applyFont="1" applyAlignment="1">
      <alignment/>
    </xf>
    <xf numFmtId="0" fontId="30" fillId="0" borderId="52" xfId="23" applyFont="1" applyBorder="1" applyAlignment="1">
      <alignment horizontal="center" vertical="center"/>
      <protection/>
    </xf>
    <xf numFmtId="0" fontId="4" fillId="0" borderId="0" xfId="23" applyFont="1" applyAlignment="1">
      <alignment horizontal="center"/>
      <protection/>
    </xf>
    <xf numFmtId="0" fontId="29" fillId="0" borderId="0" xfId="23" applyFont="1" applyAlignment="1">
      <alignment horizontal="center" vertical="center"/>
      <protection/>
    </xf>
    <xf numFmtId="0" fontId="0" fillId="0" borderId="47" xfId="23" applyFont="1" applyBorder="1" applyAlignment="1">
      <alignment horizontal="center"/>
      <protection/>
    </xf>
    <xf numFmtId="0" fontId="4" fillId="6" borderId="50" xfId="23" applyFont="1" applyFill="1" applyBorder="1" applyAlignment="1">
      <alignment horizontal="left"/>
      <protection/>
    </xf>
    <xf numFmtId="0" fontId="4" fillId="6" borderId="0" xfId="0" applyFont="1" applyFill="1" applyBorder="1" applyAlignment="1">
      <alignment horizontal="left"/>
    </xf>
    <xf numFmtId="0" fontId="27" fillId="7" borderId="47" xfId="23" applyFont="1" applyFill="1" applyBorder="1" applyAlignment="1">
      <alignment horizontal="center"/>
      <protection/>
    </xf>
    <xf numFmtId="0" fontId="4" fillId="8" borderId="6" xfId="0" applyFont="1" applyFill="1" applyBorder="1" applyAlignment="1">
      <alignment horizontal="center"/>
    </xf>
    <xf numFmtId="1" fontId="7" fillId="8" borderId="32" xfId="0" applyNumberFormat="1" applyFont="1" applyFill="1" applyBorder="1" applyAlignment="1">
      <alignment/>
    </xf>
    <xf numFmtId="0" fontId="7" fillId="8" borderId="33" xfId="0" applyFont="1" applyFill="1" applyBorder="1" applyAlignment="1">
      <alignment/>
    </xf>
    <xf numFmtId="0" fontId="4" fillId="8" borderId="38" xfId="0" applyFont="1" applyFill="1" applyBorder="1" applyAlignment="1">
      <alignment horizontal="center"/>
    </xf>
    <xf numFmtId="165" fontId="7" fillId="8" borderId="32" xfId="0" applyNumberFormat="1" applyFont="1" applyFill="1" applyBorder="1" applyAlignment="1">
      <alignment/>
    </xf>
    <xf numFmtId="0" fontId="7" fillId="8" borderId="33" xfId="0" applyFont="1" applyFill="1" applyBorder="1" applyAlignment="1">
      <alignment horizontal="left"/>
    </xf>
    <xf numFmtId="0" fontId="0" fillId="8" borderId="33" xfId="0" applyFill="1" applyBorder="1" applyAlignment="1">
      <alignment/>
    </xf>
    <xf numFmtId="0" fontId="26" fillId="5" borderId="51" xfId="0" applyFont="1" applyFill="1" applyBorder="1" applyAlignment="1">
      <alignment/>
    </xf>
    <xf numFmtId="0" fontId="6" fillId="0" borderId="51" xfId="0" applyFont="1" applyBorder="1" applyAlignment="1">
      <alignment horizontal="center"/>
    </xf>
    <xf numFmtId="0" fontId="27" fillId="7" borderId="51" xfId="0" applyFont="1" applyFill="1" applyBorder="1" applyAlignment="1">
      <alignment/>
    </xf>
    <xf numFmtId="1" fontId="26" fillId="5" borderId="51" xfId="0" applyNumberFormat="1" applyFont="1" applyFill="1" applyBorder="1" applyAlignment="1">
      <alignment/>
    </xf>
    <xf numFmtId="0" fontId="0" fillId="0" borderId="53" xfId="0" applyBorder="1" applyAlignment="1">
      <alignment/>
    </xf>
    <xf numFmtId="0" fontId="0" fillId="0" borderId="54" xfId="0" applyBorder="1" applyAlignment="1">
      <alignment/>
    </xf>
    <xf numFmtId="0" fontId="0" fillId="0" borderId="55" xfId="0" applyBorder="1" applyAlignment="1">
      <alignment/>
    </xf>
    <xf numFmtId="0" fontId="0" fillId="0" borderId="56" xfId="0" applyBorder="1" applyAlignment="1">
      <alignment/>
    </xf>
    <xf numFmtId="0" fontId="0" fillId="0" borderId="57" xfId="0" applyBorder="1" applyAlignment="1">
      <alignment/>
    </xf>
    <xf numFmtId="1" fontId="6" fillId="0" borderId="51" xfId="0" applyNumberFormat="1" applyFont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4" fillId="0" borderId="58" xfId="0" applyFont="1" applyBorder="1" applyAlignment="1">
      <alignment horizontal="right"/>
    </xf>
    <xf numFmtId="0" fontId="4" fillId="0" borderId="32" xfId="0" applyFont="1" applyBorder="1" applyAlignment="1">
      <alignment horizontal="right"/>
    </xf>
    <xf numFmtId="0" fontId="4" fillId="8" borderId="0" xfId="0" applyFont="1" applyFill="1" applyBorder="1" applyAlignment="1">
      <alignment horizontal="center"/>
    </xf>
    <xf numFmtId="0" fontId="4" fillId="2" borderId="32" xfId="0" applyFont="1" applyFill="1" applyBorder="1" applyAlignment="1">
      <alignment horizontal="right" vertical="center"/>
    </xf>
    <xf numFmtId="0" fontId="7" fillId="8" borderId="0" xfId="0" applyFont="1" applyFill="1" applyBorder="1" applyAlignment="1">
      <alignment horizontal="center"/>
    </xf>
    <xf numFmtId="172" fontId="7" fillId="8" borderId="32" xfId="0" applyNumberFormat="1" applyFont="1" applyFill="1" applyBorder="1" applyAlignment="1">
      <alignment/>
    </xf>
    <xf numFmtId="0" fontId="4" fillId="8" borderId="31" xfId="23" applyFont="1" applyFill="1" applyBorder="1" applyAlignment="1">
      <alignment horizontal="right"/>
      <protection/>
    </xf>
    <xf numFmtId="0" fontId="7" fillId="8" borderId="59" xfId="23" applyFont="1" applyFill="1" applyBorder="1" applyAlignment="1">
      <alignment horizontal="center"/>
      <protection/>
    </xf>
    <xf numFmtId="172" fontId="7" fillId="8" borderId="60" xfId="23" applyNumberFormat="1" applyFont="1" applyFill="1" applyBorder="1" applyAlignment="1">
      <alignment horizontal="center"/>
      <protection/>
    </xf>
    <xf numFmtId="0" fontId="0" fillId="8" borderId="35" xfId="23" applyFont="1" applyFill="1" applyBorder="1">
      <alignment/>
      <protection/>
    </xf>
    <xf numFmtId="0" fontId="7" fillId="8" borderId="0" xfId="0" applyFont="1" applyFill="1" applyAlignment="1">
      <alignment/>
    </xf>
    <xf numFmtId="0" fontId="0" fillId="8" borderId="0" xfId="0" applyFill="1" applyAlignment="1">
      <alignment/>
    </xf>
    <xf numFmtId="0" fontId="0" fillId="0" borderId="56" xfId="0" applyBorder="1" applyAlignment="1">
      <alignment horizontal="center"/>
    </xf>
    <xf numFmtId="0" fontId="31" fillId="0" borderId="61" xfId="0" applyFont="1" applyBorder="1" applyAlignment="1">
      <alignment/>
    </xf>
    <xf numFmtId="0" fontId="0" fillId="0" borderId="57" xfId="0" applyBorder="1" applyAlignment="1">
      <alignment horizontal="right"/>
    </xf>
    <xf numFmtId="0" fontId="31" fillId="0" borderId="56" xfId="0" applyFont="1" applyBorder="1" applyAlignment="1">
      <alignment/>
    </xf>
    <xf numFmtId="0" fontId="31" fillId="0" borderId="56" xfId="0" applyFont="1" applyBorder="1" applyAlignment="1">
      <alignment horizontal="right"/>
    </xf>
    <xf numFmtId="0" fontId="31" fillId="0" borderId="0" xfId="0" applyFont="1" applyBorder="1" applyAlignment="1">
      <alignment/>
    </xf>
    <xf numFmtId="0" fontId="31" fillId="0" borderId="57" xfId="0" applyFont="1" applyBorder="1" applyAlignment="1">
      <alignment/>
    </xf>
    <xf numFmtId="0" fontId="31" fillId="0" borderId="52" xfId="0" applyFont="1" applyBorder="1" applyAlignment="1">
      <alignment/>
    </xf>
    <xf numFmtId="0" fontId="31" fillId="0" borderId="62" xfId="0" applyFont="1" applyBorder="1" applyAlignment="1">
      <alignment/>
    </xf>
    <xf numFmtId="0" fontId="0" fillId="0" borderId="56" xfId="0" applyBorder="1" applyAlignment="1">
      <alignment horizontal="right"/>
    </xf>
    <xf numFmtId="164" fontId="26" fillId="5" borderId="0" xfId="0" applyNumberFormat="1" applyFont="1" applyFill="1" applyBorder="1" applyAlignment="1">
      <alignment/>
    </xf>
    <xf numFmtId="0" fontId="26" fillId="5" borderId="0" xfId="0" applyFont="1" applyFill="1" applyBorder="1" applyAlignment="1">
      <alignment/>
    </xf>
    <xf numFmtId="1" fontId="26" fillId="5" borderId="0" xfId="0" applyNumberFormat="1" applyFont="1" applyFill="1" applyBorder="1" applyAlignment="1">
      <alignment horizontal="center"/>
    </xf>
    <xf numFmtId="0" fontId="26" fillId="5" borderId="0" xfId="0" applyFont="1" applyFill="1" applyBorder="1" applyAlignment="1">
      <alignment horizontal="center"/>
    </xf>
    <xf numFmtId="0" fontId="4" fillId="6" borderId="0" xfId="0" applyFont="1" applyFill="1" applyBorder="1" applyAlignment="1">
      <alignment horizontal="center"/>
    </xf>
    <xf numFmtId="0" fontId="0" fillId="6" borderId="45" xfId="0" applyFont="1" applyFill="1" applyBorder="1" applyAlignment="1">
      <alignment/>
    </xf>
    <xf numFmtId="0" fontId="0" fillId="6" borderId="50" xfId="0" applyFont="1" applyFill="1" applyBorder="1" applyAlignment="1">
      <alignment/>
    </xf>
    <xf numFmtId="164" fontId="0" fillId="6" borderId="50" xfId="0" applyNumberFormat="1" applyFont="1" applyFill="1" applyBorder="1" applyAlignment="1">
      <alignment/>
    </xf>
    <xf numFmtId="0" fontId="0" fillId="6" borderId="50" xfId="0" applyFont="1" applyFill="1" applyBorder="1" applyAlignment="1">
      <alignment horizontal="center"/>
    </xf>
    <xf numFmtId="0" fontId="0" fillId="6" borderId="46" xfId="0" applyFont="1" applyFill="1" applyBorder="1" applyAlignment="1">
      <alignment/>
    </xf>
    <xf numFmtId="2" fontId="0" fillId="0" borderId="0" xfId="0" applyNumberFormat="1" applyBorder="1" applyAlignment="1">
      <alignment/>
    </xf>
    <xf numFmtId="0" fontId="33" fillId="6" borderId="45" xfId="0" applyFont="1" applyFill="1" applyBorder="1" applyAlignment="1">
      <alignment/>
    </xf>
    <xf numFmtId="0" fontId="33" fillId="2" borderId="32" xfId="0" applyFont="1" applyFill="1" applyBorder="1" applyAlignment="1">
      <alignment/>
    </xf>
    <xf numFmtId="0" fontId="4" fillId="0" borderId="54" xfId="0" applyFont="1" applyBorder="1" applyAlignment="1">
      <alignment horizontal="center"/>
    </xf>
    <xf numFmtId="0" fontId="0" fillId="6" borderId="51" xfId="0" applyFill="1" applyBorder="1" applyAlignment="1">
      <alignment horizontal="center"/>
    </xf>
    <xf numFmtId="0" fontId="4" fillId="0" borderId="56" xfId="0" applyFont="1" applyBorder="1" applyAlignment="1">
      <alignment horizontal="center"/>
    </xf>
    <xf numFmtId="0" fontId="34" fillId="0" borderId="0" xfId="0" applyFont="1" applyAlignment="1">
      <alignment/>
    </xf>
    <xf numFmtId="0" fontId="34" fillId="0" borderId="0" xfId="0" applyFont="1" applyAlignment="1">
      <alignment horizontal="right"/>
    </xf>
    <xf numFmtId="0" fontId="0" fillId="0" borderId="63" xfId="0" applyFont="1" applyBorder="1" applyAlignment="1">
      <alignment horizontal="right" vertical="center"/>
    </xf>
    <xf numFmtId="0" fontId="4" fillId="0" borderId="58" xfId="0" applyFont="1" applyBorder="1" applyAlignment="1">
      <alignment horizontal="right" vertical="center"/>
    </xf>
    <xf numFmtId="0" fontId="29" fillId="0" borderId="0" xfId="0" applyFont="1" applyAlignment="1">
      <alignment horizontal="right" vertical="center"/>
    </xf>
    <xf numFmtId="0" fontId="4" fillId="0" borderId="63" xfId="0" applyFont="1" applyBorder="1" applyAlignment="1">
      <alignment horizontal="right" vertical="center"/>
    </xf>
    <xf numFmtId="171" fontId="4" fillId="0" borderId="12" xfId="0" applyNumberFormat="1" applyFont="1" applyBorder="1" applyAlignment="1">
      <alignment horizontal="right" vertical="center"/>
    </xf>
    <xf numFmtId="0" fontId="0" fillId="0" borderId="43" xfId="0" applyBorder="1" applyAlignment="1">
      <alignment/>
    </xf>
    <xf numFmtId="164" fontId="0" fillId="3" borderId="0" xfId="0" applyNumberFormat="1" applyFill="1" applyAlignment="1">
      <alignment/>
    </xf>
    <xf numFmtId="0" fontId="0" fillId="0" borderId="49" xfId="23" applyFont="1" applyBorder="1" applyAlignment="1">
      <alignment horizontal="center"/>
      <protection/>
    </xf>
    <xf numFmtId="2" fontId="0" fillId="0" borderId="0" xfId="0" applyNumberFormat="1" applyAlignment="1">
      <alignment horizontal="left"/>
    </xf>
    <xf numFmtId="0" fontId="0" fillId="0" borderId="15" xfId="0" applyBorder="1" applyAlignment="1">
      <alignment horizontal="right"/>
    </xf>
    <xf numFmtId="0" fontId="6" fillId="0" borderId="0" xfId="0" applyFont="1" applyAlignment="1">
      <alignment/>
    </xf>
    <xf numFmtId="0" fontId="0" fillId="0" borderId="12" xfId="0" applyBorder="1" applyAlignment="1">
      <alignment horizontal="right"/>
    </xf>
    <xf numFmtId="0" fontId="0" fillId="0" borderId="1" xfId="0" applyBorder="1" applyAlignment="1">
      <alignment horizontal="center"/>
    </xf>
  </cellXfs>
  <cellStyles count="12">
    <cellStyle name="Normal" xfId="0"/>
    <cellStyle name="Comma" xfId="15"/>
    <cellStyle name="Comma [0]" xfId="16"/>
    <cellStyle name="Milliers [0]_Formules" xfId="17"/>
    <cellStyle name="Milliers_Formules" xfId="18"/>
    <cellStyle name="Currency" xfId="19"/>
    <cellStyle name="Currency [0]" xfId="20"/>
    <cellStyle name="Monétaire [0]_Formules" xfId="21"/>
    <cellStyle name="Monétaire_Formules" xfId="22"/>
    <cellStyle name="Normal_Formules" xfId="23"/>
    <cellStyle name="Percent" xfId="24"/>
    <cellStyle name="Pourcentage_Formules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6B2394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55E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34"/>
  <sheetViews>
    <sheetView workbookViewId="0" topLeftCell="A1">
      <selection activeCell="H41" sqref="H41"/>
    </sheetView>
  </sheetViews>
  <sheetFormatPr defaultColWidth="11.421875" defaultRowHeight="12.75"/>
  <cols>
    <col min="1" max="1" width="4.00390625" style="0" customWidth="1"/>
    <col min="2" max="2" width="29.7109375" style="0" customWidth="1"/>
    <col min="4" max="4" width="2.8515625" style="0" customWidth="1"/>
    <col min="5" max="5" width="2.28125" style="0" customWidth="1"/>
    <col min="6" max="6" width="9.421875" style="1" customWidth="1"/>
    <col min="7" max="8" width="9.140625" style="0" customWidth="1"/>
    <col min="9" max="9" width="11.00390625" style="0" customWidth="1"/>
    <col min="10" max="10" width="9.140625" style="2" customWidth="1"/>
    <col min="11" max="11" width="11.00390625" style="0" customWidth="1"/>
    <col min="12" max="13" width="9.140625" style="0" customWidth="1"/>
    <col min="14" max="14" width="17.57421875" style="0" customWidth="1"/>
    <col min="15" max="15" width="7.140625" style="0" customWidth="1"/>
    <col min="16" max="16384" width="9.140625" style="0" customWidth="1"/>
  </cols>
  <sheetData>
    <row r="1" spans="2:7" ht="22.5" customHeight="1" thickBot="1">
      <c r="B1" s="182" t="s">
        <v>66</v>
      </c>
      <c r="G1" s="3"/>
    </row>
    <row r="2" spans="2:12" ht="15.75" thickBot="1">
      <c r="B2" s="268" t="s">
        <v>67</v>
      </c>
      <c r="C2" s="173"/>
      <c r="D2" s="173"/>
      <c r="E2" s="173"/>
      <c r="F2" s="174" t="s">
        <v>0</v>
      </c>
      <c r="G2" s="175" t="s">
        <v>1</v>
      </c>
      <c r="H2" s="175" t="s">
        <v>2</v>
      </c>
      <c r="I2" s="175" t="s">
        <v>3</v>
      </c>
      <c r="J2" s="176" t="s">
        <v>4</v>
      </c>
      <c r="K2" s="177" t="s">
        <v>68</v>
      </c>
      <c r="L2" s="178"/>
    </row>
    <row r="3" spans="2:18" ht="16.5" customHeight="1">
      <c r="B3" s="257" t="s">
        <v>69</v>
      </c>
      <c r="C3" s="20"/>
      <c r="D3" s="20"/>
      <c r="E3" s="20"/>
      <c r="F3" s="5"/>
      <c r="G3" s="20"/>
      <c r="H3" s="20"/>
      <c r="I3" s="20"/>
      <c r="J3" s="222"/>
      <c r="K3" s="179"/>
      <c r="L3" s="180"/>
      <c r="N3" s="216"/>
      <c r="O3" s="258" t="s">
        <v>57</v>
      </c>
      <c r="P3" s="217"/>
      <c r="Q3" s="217"/>
      <c r="R3" s="218"/>
    </row>
    <row r="4" spans="2:18" ht="13.5" thickBot="1">
      <c r="B4" s="223" t="s">
        <v>70</v>
      </c>
      <c r="C4" s="161" t="s">
        <v>10</v>
      </c>
      <c r="D4" s="97"/>
      <c r="E4" s="8"/>
      <c r="F4" s="9">
        <v>0.0004</v>
      </c>
      <c r="G4" s="10">
        <v>5</v>
      </c>
      <c r="H4" s="10">
        <v>15</v>
      </c>
      <c r="I4" s="205" t="s">
        <v>43</v>
      </c>
      <c r="J4" s="166">
        <v>30</v>
      </c>
      <c r="K4" s="206">
        <f>F4*G4*(G4+H4)*J4/H4*1000</f>
        <v>80</v>
      </c>
      <c r="L4" s="207" t="s">
        <v>6</v>
      </c>
      <c r="N4" s="219"/>
      <c r="O4" s="97"/>
      <c r="P4" s="97"/>
      <c r="Q4" s="97"/>
      <c r="R4" s="220"/>
    </row>
    <row r="5" spans="2:18" ht="12.75">
      <c r="B5" s="224"/>
      <c r="C5" s="148" t="s">
        <v>2</v>
      </c>
      <c r="D5" s="97"/>
      <c r="E5" s="160"/>
      <c r="F5" s="162"/>
      <c r="G5" s="163"/>
      <c r="H5" s="163"/>
      <c r="I5" s="158"/>
      <c r="J5" s="167"/>
      <c r="K5" s="152"/>
      <c r="L5" s="146"/>
      <c r="N5" s="244" t="s">
        <v>58</v>
      </c>
      <c r="O5" s="97" t="s">
        <v>92</v>
      </c>
      <c r="P5" s="97"/>
      <c r="Q5" s="97"/>
      <c r="R5" s="220"/>
    </row>
    <row r="6" spans="2:18" ht="12.75">
      <c r="B6" s="170"/>
      <c r="C6" s="20"/>
      <c r="D6" s="20"/>
      <c r="E6" s="20"/>
      <c r="F6" s="5"/>
      <c r="G6" s="20"/>
      <c r="H6" s="20"/>
      <c r="I6" s="20"/>
      <c r="J6" s="222"/>
      <c r="K6" s="170"/>
      <c r="L6" s="171"/>
      <c r="N6" s="260" t="s">
        <v>61</v>
      </c>
      <c r="O6" s="97" t="s">
        <v>93</v>
      </c>
      <c r="P6" s="97"/>
      <c r="Q6" s="97"/>
      <c r="R6" s="220"/>
    </row>
    <row r="7" spans="2:18" ht="13.5" thickBot="1">
      <c r="B7" s="263" t="s">
        <v>71</v>
      </c>
      <c r="C7" s="6" t="s">
        <v>5</v>
      </c>
      <c r="D7" s="7"/>
      <c r="E7" s="8"/>
      <c r="F7" s="165">
        <f>F4</f>
        <v>0.0004</v>
      </c>
      <c r="G7" s="164">
        <f>G4</f>
        <v>5</v>
      </c>
      <c r="H7" s="164">
        <f>H4</f>
        <v>15</v>
      </c>
      <c r="I7" s="208" t="s">
        <v>56</v>
      </c>
      <c r="J7" s="168">
        <v>10</v>
      </c>
      <c r="K7" s="209">
        <f>J7*(F7*G7*(G7+H7))/H7*1000</f>
        <v>26.666666666666668</v>
      </c>
      <c r="L7" s="210" t="s">
        <v>6</v>
      </c>
      <c r="N7" s="219"/>
      <c r="O7" s="97" t="s">
        <v>94</v>
      </c>
      <c r="P7" s="97"/>
      <c r="Q7" s="97"/>
      <c r="R7" s="220"/>
    </row>
    <row r="8" spans="2:18" ht="13.5" thickBot="1">
      <c r="B8" s="264"/>
      <c r="C8" s="148" t="s">
        <v>2</v>
      </c>
      <c r="D8" s="97"/>
      <c r="E8" s="160"/>
      <c r="F8" s="14"/>
      <c r="G8" s="97"/>
      <c r="H8" s="97"/>
      <c r="I8" s="97"/>
      <c r="J8" s="150"/>
      <c r="K8" s="147"/>
      <c r="L8" s="151"/>
      <c r="N8" s="219"/>
      <c r="O8" s="259" t="s">
        <v>59</v>
      </c>
      <c r="P8" s="259" t="s">
        <v>3</v>
      </c>
      <c r="Q8" s="259" t="s">
        <v>60</v>
      </c>
      <c r="R8" s="237"/>
    </row>
    <row r="9" spans="2:18" ht="16.5" customHeight="1">
      <c r="B9" s="256" t="s">
        <v>72</v>
      </c>
      <c r="C9" s="251"/>
      <c r="D9" s="251"/>
      <c r="E9" s="251"/>
      <c r="F9" s="252"/>
      <c r="G9" s="251"/>
      <c r="H9" s="251"/>
      <c r="I9" s="251"/>
      <c r="J9" s="253"/>
      <c r="K9" s="250"/>
      <c r="L9" s="254"/>
      <c r="N9" s="235" t="s">
        <v>95</v>
      </c>
      <c r="O9" s="212">
        <f>G4*1000</f>
        <v>5000</v>
      </c>
      <c r="P9" s="213">
        <f>O9/Q9</f>
        <v>125</v>
      </c>
      <c r="Q9" s="214">
        <v>40</v>
      </c>
      <c r="R9" s="220"/>
    </row>
    <row r="10" spans="2:18" ht="13.5" thickBot="1">
      <c r="B10" s="266" t="s">
        <v>73</v>
      </c>
      <c r="C10" s="6" t="s">
        <v>9</v>
      </c>
      <c r="D10" s="7"/>
      <c r="E10" s="8"/>
      <c r="F10" s="17">
        <f>F4</f>
        <v>0.0004</v>
      </c>
      <c r="G10" s="18">
        <f>G4</f>
        <v>5</v>
      </c>
      <c r="H10" s="18">
        <f>H4</f>
        <v>15</v>
      </c>
      <c r="I10" s="10">
        <v>75</v>
      </c>
      <c r="J10" s="225" t="s">
        <v>29</v>
      </c>
      <c r="K10" s="206">
        <f>I10*0.001*H10/F10/G10/(G10+H10)</f>
        <v>28.125</v>
      </c>
      <c r="L10" s="211"/>
      <c r="N10" s="235" t="s">
        <v>96</v>
      </c>
      <c r="O10" s="221">
        <f>P10*Q10</f>
        <v>3000</v>
      </c>
      <c r="P10" s="215">
        <f>I10</f>
        <v>75</v>
      </c>
      <c r="Q10" s="212">
        <f>Q9</f>
        <v>40</v>
      </c>
      <c r="R10" s="220"/>
    </row>
    <row r="11" spans="2:18" ht="12.75">
      <c r="B11" s="266"/>
      <c r="C11" s="11" t="s">
        <v>5</v>
      </c>
      <c r="D11" s="12"/>
      <c r="E11" s="13"/>
      <c r="F11" s="14"/>
      <c r="G11" s="97"/>
      <c r="H11" s="97"/>
      <c r="I11" s="97"/>
      <c r="J11" s="150"/>
      <c r="K11" s="147"/>
      <c r="L11" s="151"/>
      <c r="N11" s="239"/>
      <c r="O11" s="240"/>
      <c r="P11" s="240"/>
      <c r="Q11" s="240"/>
      <c r="R11" s="241"/>
    </row>
    <row r="12" spans="2:18" ht="12.75">
      <c r="B12" s="226"/>
      <c r="C12" s="19"/>
      <c r="D12" s="20"/>
      <c r="E12" s="20"/>
      <c r="F12" s="5"/>
      <c r="G12" s="20"/>
      <c r="H12" s="20"/>
      <c r="I12" s="20"/>
      <c r="J12" s="222"/>
      <c r="K12" s="170"/>
      <c r="L12" s="171"/>
      <c r="N12" s="239" t="s">
        <v>97</v>
      </c>
      <c r="O12" s="240" t="s">
        <v>98</v>
      </c>
      <c r="P12" s="240"/>
      <c r="Q12" s="240"/>
      <c r="R12" s="241"/>
    </row>
    <row r="13" spans="2:18" ht="13.5" thickBot="1">
      <c r="B13" s="266" t="s">
        <v>74</v>
      </c>
      <c r="C13" s="6" t="s">
        <v>44</v>
      </c>
      <c r="D13" s="7"/>
      <c r="E13" s="8"/>
      <c r="F13" s="17">
        <f>F4</f>
        <v>0.0004</v>
      </c>
      <c r="G13" s="18">
        <f>G4</f>
        <v>5</v>
      </c>
      <c r="H13" s="18">
        <f>H4</f>
        <v>15</v>
      </c>
      <c r="I13" s="164">
        <f>I10</f>
        <v>75</v>
      </c>
      <c r="J13" s="169">
        <v>1</v>
      </c>
      <c r="K13" s="172">
        <f>F13*G4*G4/((I13*0.0001)-(F4*J4*G4))</f>
        <v>-0.1904761904761905</v>
      </c>
      <c r="L13" s="146" t="s">
        <v>7</v>
      </c>
      <c r="N13" s="238" t="s">
        <v>62</v>
      </c>
      <c r="O13" s="240" t="s">
        <v>99</v>
      </c>
      <c r="P13" s="240"/>
      <c r="Q13" s="240"/>
      <c r="R13" s="241"/>
    </row>
    <row r="14" spans="2:18" ht="12.75">
      <c r="B14" s="264"/>
      <c r="C14" s="148" t="s">
        <v>8</v>
      </c>
      <c r="D14" s="97"/>
      <c r="E14" s="160"/>
      <c r="F14" s="14"/>
      <c r="G14" s="97"/>
      <c r="H14" s="97"/>
      <c r="I14" s="97"/>
      <c r="J14" s="150"/>
      <c r="K14" s="147"/>
      <c r="L14" s="151"/>
      <c r="N14" s="236"/>
      <c r="O14" s="242" t="s">
        <v>100</v>
      </c>
      <c r="P14" s="242"/>
      <c r="Q14" s="242"/>
      <c r="R14" s="243"/>
    </row>
    <row r="15" spans="2:12" ht="12.75">
      <c r="B15" s="139"/>
      <c r="C15" s="249"/>
      <c r="D15" s="141"/>
      <c r="E15" s="141"/>
      <c r="F15" s="142"/>
      <c r="G15" s="141"/>
      <c r="H15" s="141"/>
      <c r="I15" s="141"/>
      <c r="J15" s="143"/>
      <c r="K15" s="139"/>
      <c r="L15" s="144"/>
    </row>
    <row r="16" spans="2:12" ht="13.5" thickBot="1">
      <c r="B16" s="181" t="s">
        <v>75</v>
      </c>
      <c r="C16" s="203" t="s">
        <v>76</v>
      </c>
      <c r="D16" s="141"/>
      <c r="E16" s="141"/>
      <c r="F16" s="142"/>
      <c r="G16" s="141"/>
      <c r="H16" s="141"/>
      <c r="I16" s="141"/>
      <c r="J16" s="143"/>
      <c r="K16" s="139"/>
      <c r="L16" s="144"/>
    </row>
    <row r="17" spans="2:18" ht="12.75">
      <c r="B17" s="181" t="s">
        <v>77</v>
      </c>
      <c r="C17" s="140"/>
      <c r="D17" s="141"/>
      <c r="E17" s="141"/>
      <c r="F17" s="142"/>
      <c r="G17" s="141"/>
      <c r="H17" s="141"/>
      <c r="I17" s="141"/>
      <c r="J17" s="143"/>
      <c r="K17" s="139"/>
      <c r="L17" s="144"/>
      <c r="N17" s="188" t="s">
        <v>101</v>
      </c>
      <c r="O17" s="202" t="s">
        <v>102</v>
      </c>
      <c r="P17" s="189"/>
      <c r="Q17" s="189"/>
      <c r="R17" s="190"/>
    </row>
    <row r="18" spans="2:18" ht="13.5" thickBot="1">
      <c r="B18" s="159"/>
      <c r="C18" s="136" t="s">
        <v>3</v>
      </c>
      <c r="D18" s="97"/>
      <c r="E18" s="97"/>
      <c r="F18" s="245">
        <f>F4</f>
        <v>0.0004</v>
      </c>
      <c r="G18" s="227" t="s">
        <v>63</v>
      </c>
      <c r="H18" s="145" t="s">
        <v>79</v>
      </c>
      <c r="I18" s="246">
        <f>I10</f>
        <v>75</v>
      </c>
      <c r="J18" s="247">
        <f>K10</f>
        <v>28.125</v>
      </c>
      <c r="K18" s="228">
        <f>I18/J18/F18/1000</f>
        <v>6.666666666666666</v>
      </c>
      <c r="L18" s="207" t="s">
        <v>7</v>
      </c>
      <c r="N18" s="270" t="s">
        <v>103</v>
      </c>
      <c r="O18" s="201" t="s">
        <v>0</v>
      </c>
      <c r="P18" s="191">
        <v>0.0004</v>
      </c>
      <c r="Q18" s="192">
        <v>0.0004</v>
      </c>
      <c r="R18" s="184"/>
    </row>
    <row r="19" spans="2:18" ht="12.75">
      <c r="B19" s="147"/>
      <c r="C19" s="148" t="s">
        <v>41</v>
      </c>
      <c r="D19" s="97"/>
      <c r="E19" s="97"/>
      <c r="F19" s="149"/>
      <c r="G19" s="97"/>
      <c r="H19" s="97"/>
      <c r="I19" s="97"/>
      <c r="J19" s="150"/>
      <c r="K19" s="147"/>
      <c r="L19" s="151"/>
      <c r="N19" s="186" t="s">
        <v>46</v>
      </c>
      <c r="O19" s="185" t="s">
        <v>3</v>
      </c>
      <c r="P19" s="193">
        <f>Q19</f>
        <v>75</v>
      </c>
      <c r="Q19" s="195">
        <v>75</v>
      </c>
      <c r="R19" s="184" t="s">
        <v>6</v>
      </c>
    </row>
    <row r="20" spans="2:18" ht="12.75">
      <c r="B20" s="139"/>
      <c r="C20" s="141"/>
      <c r="D20" s="141"/>
      <c r="E20" s="141"/>
      <c r="F20" s="142"/>
      <c r="G20" s="141"/>
      <c r="H20" s="141"/>
      <c r="I20" s="141"/>
      <c r="J20" s="143"/>
      <c r="K20" s="139"/>
      <c r="L20" s="144"/>
      <c r="N20" s="270" t="s">
        <v>104</v>
      </c>
      <c r="O20" s="183" t="s">
        <v>2</v>
      </c>
      <c r="P20" s="194" t="s">
        <v>42</v>
      </c>
      <c r="Q20" s="204">
        <v>10</v>
      </c>
      <c r="R20" s="184" t="s">
        <v>7</v>
      </c>
    </row>
    <row r="21" spans="2:18" ht="12.75">
      <c r="B21" s="181" t="s">
        <v>45</v>
      </c>
      <c r="C21" s="203" t="s">
        <v>78</v>
      </c>
      <c r="D21" s="141"/>
      <c r="E21" s="141"/>
      <c r="F21" s="142"/>
      <c r="G21" s="141"/>
      <c r="H21" s="141"/>
      <c r="I21" s="141"/>
      <c r="J21" s="143"/>
      <c r="K21" s="139"/>
      <c r="L21" s="144"/>
      <c r="N21" s="186" t="s">
        <v>47</v>
      </c>
      <c r="O21" s="183" t="s">
        <v>4</v>
      </c>
      <c r="P21" s="194">
        <v>50</v>
      </c>
      <c r="Q21" s="195">
        <v>30</v>
      </c>
      <c r="R21" s="184"/>
    </row>
    <row r="22" spans="2:18" ht="15.75" customHeight="1" thickBot="1">
      <c r="B22" s="181" t="s">
        <v>77</v>
      </c>
      <c r="C22" s="140"/>
      <c r="D22" s="141"/>
      <c r="E22" s="141"/>
      <c r="F22" s="142"/>
      <c r="G22" s="141"/>
      <c r="H22" s="141"/>
      <c r="I22" s="141"/>
      <c r="J22" s="143"/>
      <c r="K22" s="139"/>
      <c r="L22" s="144"/>
      <c r="N22" s="187">
        <f>(Q20*Q20)+(4*Q19*0.001*Q20/Q21/Q18)</f>
        <v>350</v>
      </c>
      <c r="O22" s="229" t="s">
        <v>50</v>
      </c>
      <c r="P22" s="230">
        <f>P19/P21/P18/1000</f>
        <v>3.75</v>
      </c>
      <c r="Q22" s="231">
        <f>(SQRT(N22)-Q20)/2</f>
        <v>4.354143466934854</v>
      </c>
      <c r="R22" s="232" t="s">
        <v>7</v>
      </c>
    </row>
    <row r="23" spans="2:12" ht="15" customHeight="1">
      <c r="B23" s="159"/>
      <c r="C23" s="255">
        <f>(H23*H23)+(4*I23*0.001*H23/J23/F23)</f>
        <v>625</v>
      </c>
      <c r="D23" s="97"/>
      <c r="E23" s="97"/>
      <c r="F23" s="245">
        <f>F4</f>
        <v>0.0004</v>
      </c>
      <c r="G23" s="227" t="s">
        <v>63</v>
      </c>
      <c r="H23" s="248">
        <f>H4</f>
        <v>15</v>
      </c>
      <c r="I23" s="246">
        <f>I10</f>
        <v>75</v>
      </c>
      <c r="J23" s="247">
        <f>K10</f>
        <v>28.125</v>
      </c>
      <c r="K23" s="228">
        <f>(SQRT(C23)-H23)/2</f>
        <v>5</v>
      </c>
      <c r="L23" s="207" t="s">
        <v>7</v>
      </c>
    </row>
    <row r="24" spans="2:15" ht="12.75">
      <c r="B24" s="147"/>
      <c r="C24" s="148"/>
      <c r="D24" s="97"/>
      <c r="E24" s="97"/>
      <c r="F24" s="149"/>
      <c r="G24" s="97"/>
      <c r="H24" s="97"/>
      <c r="I24" s="97"/>
      <c r="J24" s="150"/>
      <c r="K24" s="147"/>
      <c r="L24" s="151"/>
      <c r="N24" s="2" t="s">
        <v>105</v>
      </c>
      <c r="O24" t="s">
        <v>55</v>
      </c>
    </row>
    <row r="25" spans="2:18" ht="15.75" thickBot="1">
      <c r="B25" s="153"/>
      <c r="C25" s="154"/>
      <c r="D25" s="154"/>
      <c r="E25" s="154"/>
      <c r="F25" s="155"/>
      <c r="G25" s="154"/>
      <c r="H25" s="154"/>
      <c r="I25" s="154"/>
      <c r="J25" s="156"/>
      <c r="K25" s="153"/>
      <c r="L25" s="157"/>
      <c r="N25" s="265" t="s">
        <v>49</v>
      </c>
      <c r="O25" s="196" t="s">
        <v>48</v>
      </c>
      <c r="P25" s="197"/>
      <c r="Q25" s="265" t="s">
        <v>51</v>
      </c>
      <c r="R25" s="198" t="s">
        <v>53</v>
      </c>
    </row>
    <row r="26" spans="14:18" ht="15">
      <c r="N26" s="265"/>
      <c r="O26" s="199" t="s">
        <v>54</v>
      </c>
      <c r="P26" s="197"/>
      <c r="Q26" s="265"/>
      <c r="R26" s="200">
        <v>2</v>
      </c>
    </row>
    <row r="27" spans="2:6" ht="12.75">
      <c r="B27" s="261" t="s">
        <v>65</v>
      </c>
      <c r="C27" s="262" t="s">
        <v>64</v>
      </c>
      <c r="F27" s="1" t="s">
        <v>85</v>
      </c>
    </row>
    <row r="28" spans="2:17" ht="12.75">
      <c r="B28" t="s">
        <v>80</v>
      </c>
      <c r="F28" s="269" t="s">
        <v>86</v>
      </c>
      <c r="G28" s="25"/>
      <c r="P28" s="2" t="s">
        <v>106</v>
      </c>
      <c r="Q28" s="197" t="s">
        <v>52</v>
      </c>
    </row>
    <row r="29" spans="2:7" ht="12.75">
      <c r="B29" t="s">
        <v>81</v>
      </c>
      <c r="F29" s="137" t="s">
        <v>87</v>
      </c>
      <c r="G29" s="138"/>
    </row>
    <row r="30" spans="2:7" ht="12.75">
      <c r="B30" t="s">
        <v>82</v>
      </c>
      <c r="F30" s="233" t="s">
        <v>107</v>
      </c>
      <c r="G30" s="234"/>
    </row>
    <row r="31" spans="2:4" ht="12.75">
      <c r="B31" t="s">
        <v>83</v>
      </c>
      <c r="D31" t="s">
        <v>90</v>
      </c>
    </row>
    <row r="32" spans="2:7" ht="13.5">
      <c r="B32" t="s">
        <v>84</v>
      </c>
      <c r="F32" s="26" t="s">
        <v>91</v>
      </c>
      <c r="G32" s="27"/>
    </row>
    <row r="33" spans="6:7" ht="13.5">
      <c r="F33" s="26" t="s">
        <v>88</v>
      </c>
      <c r="G33" s="27"/>
    </row>
    <row r="34" spans="6:7" ht="13.5">
      <c r="F34" s="26" t="s">
        <v>89</v>
      </c>
      <c r="G34" s="27"/>
    </row>
    <row r="41" ht="19.5" customHeight="1"/>
    <row r="48" ht="6.75" customHeight="1"/>
  </sheetData>
  <sheetProtection selectLockedCells="1" selectUnlockedCells="1"/>
  <mergeCells count="5">
    <mergeCell ref="B7:B8"/>
    <mergeCell ref="N25:N26"/>
    <mergeCell ref="Q25:Q26"/>
    <mergeCell ref="B13:B14"/>
    <mergeCell ref="B10:B11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1"/>
  <sheetViews>
    <sheetView workbookViewId="0" topLeftCell="A1">
      <selection activeCell="B22" sqref="B22"/>
    </sheetView>
  </sheetViews>
  <sheetFormatPr defaultColWidth="11.421875" defaultRowHeight="12.75"/>
  <cols>
    <col min="1" max="1" width="11.57421875" style="28" customWidth="1"/>
    <col min="2" max="2" width="12.421875" style="29" customWidth="1"/>
    <col min="3" max="3" width="13.28125" style="2" customWidth="1"/>
    <col min="4" max="5" width="13.28125" style="0" customWidth="1"/>
    <col min="6" max="6" width="15.28125" style="0" customWidth="1"/>
    <col min="7" max="8" width="13.28125" style="0" customWidth="1"/>
    <col min="9" max="9" width="12.7109375" style="29" customWidth="1"/>
    <col min="10" max="16384" width="11.57421875" style="0" customWidth="1"/>
  </cols>
  <sheetData>
    <row r="1" spans="1:8" ht="15.75">
      <c r="A1" s="30"/>
      <c r="B1" s="31" t="s">
        <v>108</v>
      </c>
      <c r="C1" s="32"/>
      <c r="D1" s="33"/>
      <c r="E1" s="34" t="s">
        <v>12</v>
      </c>
      <c r="F1" s="33" t="s">
        <v>13</v>
      </c>
      <c r="H1" t="s">
        <v>14</v>
      </c>
    </row>
    <row r="2" spans="1:8" ht="15.75">
      <c r="A2" s="30"/>
      <c r="B2" s="31" t="s">
        <v>109</v>
      </c>
      <c r="C2" s="32"/>
      <c r="D2" s="33"/>
      <c r="E2" s="33"/>
      <c r="F2" s="33" t="s">
        <v>15</v>
      </c>
      <c r="H2" s="35" t="s">
        <v>16</v>
      </c>
    </row>
    <row r="4" spans="1:9" s="32" customFormat="1" ht="15.75">
      <c r="A4" s="36" t="s">
        <v>12</v>
      </c>
      <c r="B4" s="37" t="s">
        <v>11</v>
      </c>
      <c r="C4" s="38" t="s">
        <v>17</v>
      </c>
      <c r="D4" s="39" t="s">
        <v>18</v>
      </c>
      <c r="E4" s="40" t="s">
        <v>19</v>
      </c>
      <c r="F4" s="41" t="s">
        <v>20</v>
      </c>
      <c r="G4" s="42" t="s">
        <v>21</v>
      </c>
      <c r="H4" s="43" t="s">
        <v>22</v>
      </c>
      <c r="I4" s="44" t="s">
        <v>23</v>
      </c>
    </row>
    <row r="5" spans="1:9" s="52" customFormat="1" ht="12.75">
      <c r="A5" s="45"/>
      <c r="B5" s="46"/>
      <c r="C5" s="47">
        <v>43</v>
      </c>
      <c r="D5" s="48">
        <v>28.3</v>
      </c>
      <c r="E5" s="49">
        <v>21.6</v>
      </c>
      <c r="F5" s="48">
        <v>9.1</v>
      </c>
      <c r="G5" s="49">
        <v>8.97</v>
      </c>
      <c r="H5" s="50">
        <v>5</v>
      </c>
      <c r="I5" s="51" t="s">
        <v>24</v>
      </c>
    </row>
    <row r="6" spans="1:9" ht="15.75">
      <c r="A6" s="53">
        <v>92</v>
      </c>
      <c r="B6" s="54">
        <f aca="true" t="shared" si="0" ref="B6:B15">2/1.15*TAN(PI()/360*$A6)</f>
        <v>1.8009222848531647</v>
      </c>
      <c r="C6" s="55">
        <f aca="true" t="shared" si="1" ref="C6:H15">C$5*0.5/TAN(PI()/360*$A6)</f>
        <v>20.76230865835209</v>
      </c>
      <c r="D6" s="56">
        <f t="shared" si="1"/>
        <v>13.664496163520097</v>
      </c>
      <c r="E6" s="57">
        <f t="shared" si="1"/>
        <v>10.4294387679164</v>
      </c>
      <c r="F6" s="58">
        <f t="shared" si="1"/>
        <v>4.393883925372187</v>
      </c>
      <c r="G6" s="59">
        <f t="shared" si="1"/>
        <v>4.331114155009727</v>
      </c>
      <c r="H6" s="60">
        <f t="shared" si="1"/>
        <v>2.4142219370176847</v>
      </c>
      <c r="I6" s="61">
        <f aca="true" t="shared" si="2" ref="I6:I15">C$10/C6</f>
        <v>1.7935911162630092</v>
      </c>
    </row>
    <row r="7" spans="1:9" ht="15.75">
      <c r="A7" s="62">
        <v>84</v>
      </c>
      <c r="B7" s="63">
        <f t="shared" si="0"/>
        <v>1.5659200770397217</v>
      </c>
      <c r="C7" s="55">
        <f t="shared" si="1"/>
        <v>23.878169068827646</v>
      </c>
      <c r="D7" s="56">
        <f t="shared" si="1"/>
        <v>15.71516708483308</v>
      </c>
      <c r="E7" s="57">
        <f t="shared" si="1"/>
        <v>11.994615160155284</v>
      </c>
      <c r="F7" s="58">
        <f t="shared" si="1"/>
        <v>5.053286942472828</v>
      </c>
      <c r="G7" s="59">
        <f t="shared" si="1"/>
        <v>4.981097129008931</v>
      </c>
      <c r="H7" s="60">
        <f t="shared" si="1"/>
        <v>2.776531287072982</v>
      </c>
      <c r="I7" s="61">
        <f t="shared" si="2"/>
        <v>1.559545552064357</v>
      </c>
    </row>
    <row r="8" spans="1:9" ht="15.75">
      <c r="A8" s="62">
        <v>75</v>
      </c>
      <c r="B8" s="63">
        <f t="shared" si="0"/>
        <v>1.334481718224279</v>
      </c>
      <c r="C8" s="55">
        <f t="shared" si="1"/>
        <v>28.019345516085924</v>
      </c>
      <c r="D8" s="56">
        <f t="shared" si="1"/>
        <v>18.44063902570306</v>
      </c>
      <c r="E8" s="57">
        <f t="shared" si="1"/>
        <v>14.074834026685023</v>
      </c>
      <c r="F8" s="58">
        <f t="shared" si="1"/>
        <v>5.929675446427486</v>
      </c>
      <c r="G8" s="59">
        <f t="shared" si="1"/>
        <v>5.844965797192808</v>
      </c>
      <c r="H8" s="60">
        <f t="shared" si="1"/>
        <v>3.258063432103014</v>
      </c>
      <c r="I8" s="61">
        <f t="shared" si="2"/>
        <v>1.3290493291983525</v>
      </c>
    </row>
    <row r="9" spans="1:9" ht="15.75">
      <c r="A9" s="64">
        <v>63</v>
      </c>
      <c r="B9" s="63">
        <f t="shared" si="0"/>
        <v>1.0657405011129253</v>
      </c>
      <c r="C9" s="65">
        <f t="shared" si="1"/>
        <v>35.084811273268976</v>
      </c>
      <c r="D9" s="66">
        <f t="shared" si="1"/>
        <v>23.090701372872374</v>
      </c>
      <c r="E9" s="67">
        <f t="shared" si="1"/>
        <v>17.62399822099093</v>
      </c>
      <c r="F9" s="68">
        <f t="shared" si="1"/>
        <v>7.424925176435993</v>
      </c>
      <c r="G9" s="69">
        <f t="shared" si="1"/>
        <v>7.318854816772622</v>
      </c>
      <c r="H9" s="70">
        <f t="shared" si="1"/>
        <v>4.079629217821974</v>
      </c>
      <c r="I9" s="61">
        <f t="shared" si="2"/>
        <v>1.0614020999766138</v>
      </c>
    </row>
    <row r="10" spans="1:9" ht="15.75">
      <c r="A10" s="71">
        <v>60</v>
      </c>
      <c r="B10" s="63">
        <f t="shared" si="0"/>
        <v>1.0040874246776101</v>
      </c>
      <c r="C10" s="72">
        <f t="shared" si="1"/>
        <v>37.239092362730865</v>
      </c>
      <c r="D10" s="73">
        <f t="shared" si="1"/>
        <v>24.508518927099615</v>
      </c>
      <c r="E10" s="74">
        <f t="shared" si="1"/>
        <v>18.706148721743876</v>
      </c>
      <c r="F10" s="75">
        <f t="shared" si="1"/>
        <v>7.880831174438391</v>
      </c>
      <c r="G10" s="76">
        <f t="shared" si="1"/>
        <v>7.768247871946416</v>
      </c>
      <c r="H10" s="77">
        <f t="shared" si="1"/>
        <v>4.330127018922194</v>
      </c>
      <c r="I10" s="61">
        <f t="shared" si="2"/>
        <v>1</v>
      </c>
    </row>
    <row r="11" spans="1:9" ht="15.75">
      <c r="A11" s="62">
        <v>47</v>
      </c>
      <c r="B11" s="63">
        <f t="shared" si="0"/>
        <v>0.7561954347146672</v>
      </c>
      <c r="C11" s="55">
        <f t="shared" si="1"/>
        <v>49.446614765579525</v>
      </c>
      <c r="D11" s="56">
        <f t="shared" si="1"/>
        <v>32.542772043393036</v>
      </c>
      <c r="E11" s="57">
        <f t="shared" si="1"/>
        <v>24.838299510151575</v>
      </c>
      <c r="F11" s="58">
        <f t="shared" si="1"/>
        <v>10.464283589924968</v>
      </c>
      <c r="G11" s="59">
        <f t="shared" si="1"/>
        <v>10.314793824354613</v>
      </c>
      <c r="H11" s="60">
        <f t="shared" si="1"/>
        <v>5.749606368090642</v>
      </c>
      <c r="I11" s="61">
        <f t="shared" si="2"/>
        <v>0.7531171251920266</v>
      </c>
    </row>
    <row r="12" spans="1:9" ht="15.75">
      <c r="A12" s="62">
        <v>34</v>
      </c>
      <c r="B12" s="63">
        <f t="shared" si="0"/>
        <v>0.5317055329715833</v>
      </c>
      <c r="C12" s="55">
        <f t="shared" si="1"/>
        <v>70.32333129740903</v>
      </c>
      <c r="D12" s="56">
        <f t="shared" si="1"/>
        <v>46.282564551550585</v>
      </c>
      <c r="E12" s="57">
        <f t="shared" si="1"/>
        <v>35.32520827962872</v>
      </c>
      <c r="F12" s="58">
        <f t="shared" si="1"/>
        <v>14.88237941410284</v>
      </c>
      <c r="G12" s="59">
        <f t="shared" si="1"/>
        <v>14.669773993901371</v>
      </c>
      <c r="H12" s="60">
        <f t="shared" si="1"/>
        <v>8.17713154621035</v>
      </c>
      <c r="I12" s="61">
        <f t="shared" si="2"/>
        <v>0.5295410737190559</v>
      </c>
    </row>
    <row r="13" spans="1:9" ht="15.75">
      <c r="A13" s="62">
        <v>29</v>
      </c>
      <c r="B13" s="63">
        <f t="shared" si="0"/>
        <v>0.44976971192328746</v>
      </c>
      <c r="C13" s="55">
        <f t="shared" si="1"/>
        <v>83.13433154032288</v>
      </c>
      <c r="D13" s="56">
        <f t="shared" si="1"/>
        <v>54.71399029281715</v>
      </c>
      <c r="E13" s="57">
        <f t="shared" si="1"/>
        <v>41.76050142490637</v>
      </c>
      <c r="F13" s="58">
        <f t="shared" si="1"/>
        <v>17.59354458178926</v>
      </c>
      <c r="G13" s="59">
        <f t="shared" si="1"/>
        <v>17.34220823062084</v>
      </c>
      <c r="H13" s="60">
        <f t="shared" si="1"/>
        <v>9.666782737246846</v>
      </c>
      <c r="I13" s="61">
        <f t="shared" si="2"/>
        <v>0.447938795835132</v>
      </c>
    </row>
    <row r="14" spans="1:9" ht="15.75">
      <c r="A14" s="62">
        <v>16</v>
      </c>
      <c r="B14" s="63">
        <f t="shared" si="0"/>
        <v>0.2444188429606808</v>
      </c>
      <c r="C14" s="55">
        <f t="shared" si="1"/>
        <v>152.9804490312605</v>
      </c>
      <c r="D14" s="56">
        <f t="shared" si="1"/>
        <v>100.68248157173655</v>
      </c>
      <c r="E14" s="57">
        <f t="shared" si="1"/>
        <v>76.84599300174945</v>
      </c>
      <c r="F14" s="58">
        <f t="shared" si="1"/>
        <v>32.374932236848146</v>
      </c>
      <c r="G14" s="59">
        <f t="shared" si="1"/>
        <v>31.912433204893176</v>
      </c>
      <c r="H14" s="60">
        <f t="shared" si="1"/>
        <v>17.788424305960522</v>
      </c>
      <c r="I14" s="61">
        <f t="shared" si="2"/>
        <v>0.24342386624268122</v>
      </c>
    </row>
    <row r="15" spans="1:9" ht="15.75">
      <c r="A15" s="78">
        <v>12</v>
      </c>
      <c r="B15" s="79">
        <f t="shared" si="0"/>
        <v>0.18278997437508954</v>
      </c>
      <c r="C15" s="80">
        <f t="shared" si="1"/>
        <v>204.55883576578555</v>
      </c>
      <c r="D15" s="81">
        <f t="shared" si="1"/>
        <v>134.62825702724956</v>
      </c>
      <c r="E15" s="82">
        <f t="shared" si="1"/>
        <v>102.75513610560391</v>
      </c>
      <c r="F15" s="83">
        <f t="shared" si="1"/>
        <v>43.29035826671276</v>
      </c>
      <c r="G15" s="84">
        <f t="shared" si="1"/>
        <v>42.67192457718829</v>
      </c>
      <c r="H15" s="85">
        <f t="shared" si="1"/>
        <v>23.78591113555646</v>
      </c>
      <c r="I15" s="61">
        <f t="shared" si="2"/>
        <v>0.18204587557082424</v>
      </c>
    </row>
    <row r="17" spans="1:4" ht="13.5">
      <c r="A17"/>
      <c r="B17" s="86" t="s">
        <v>25</v>
      </c>
      <c r="C17" s="87"/>
      <c r="D17" t="s">
        <v>26</v>
      </c>
    </row>
    <row r="18" spans="1:3" ht="13.5">
      <c r="A18"/>
      <c r="B18" s="88" t="s">
        <v>27</v>
      </c>
      <c r="C18" s="87"/>
    </row>
    <row r="19" spans="2:3" ht="13.5">
      <c r="B19" s="89" t="s">
        <v>110</v>
      </c>
      <c r="C19" s="87"/>
    </row>
    <row r="20" spans="1:2" ht="12.75">
      <c r="A20" s="28" t="s">
        <v>28</v>
      </c>
      <c r="B20" s="271" t="s">
        <v>111</v>
      </c>
    </row>
    <row r="21" ht="12.75">
      <c r="B21" s="271" t="s">
        <v>112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21"/>
  <sheetViews>
    <sheetView tabSelected="1" workbookViewId="0" topLeftCell="A1">
      <selection activeCell="Q8" sqref="Q8"/>
    </sheetView>
  </sheetViews>
  <sheetFormatPr defaultColWidth="11.421875" defaultRowHeight="12.75"/>
  <cols>
    <col min="1" max="1" width="12.28125" style="0" customWidth="1"/>
  </cols>
  <sheetData>
    <row r="1" ht="18">
      <c r="C1" s="90" t="s">
        <v>113</v>
      </c>
    </row>
    <row r="3" spans="1:15" ht="12.75">
      <c r="A3" s="91"/>
      <c r="B3" s="92"/>
      <c r="C3" s="4"/>
      <c r="D3" s="4"/>
      <c r="E3" s="4"/>
      <c r="F3" s="4"/>
      <c r="G3" s="4" t="s">
        <v>115</v>
      </c>
      <c r="H3" s="4"/>
      <c r="I3" s="4"/>
      <c r="J3" s="4"/>
      <c r="K3" s="275" t="s">
        <v>123</v>
      </c>
      <c r="L3" s="91"/>
      <c r="M3" s="4"/>
      <c r="N3" s="4"/>
      <c r="O3" s="272" t="s">
        <v>118</v>
      </c>
    </row>
    <row r="4" spans="1:15" ht="12.75">
      <c r="A4" s="93" t="s">
        <v>114</v>
      </c>
      <c r="B4" s="94">
        <v>0.0004</v>
      </c>
      <c r="C4" s="95"/>
      <c r="D4" s="267" t="s">
        <v>29</v>
      </c>
      <c r="E4" s="96" t="s">
        <v>30</v>
      </c>
      <c r="F4" s="97"/>
      <c r="G4" s="97" t="s">
        <v>116</v>
      </c>
      <c r="H4" s="97"/>
      <c r="I4" s="97"/>
      <c r="J4" s="97"/>
      <c r="K4" s="150" t="s">
        <v>123</v>
      </c>
      <c r="L4" s="15"/>
      <c r="M4" s="97"/>
      <c r="N4" s="97"/>
      <c r="O4" s="16"/>
    </row>
    <row r="5" spans="1:15" ht="12.75">
      <c r="A5" s="21"/>
      <c r="B5" s="24"/>
      <c r="C5" s="23"/>
      <c r="D5" s="267"/>
      <c r="E5" s="22" t="s">
        <v>31</v>
      </c>
      <c r="F5" s="23"/>
      <c r="G5" s="98" t="s">
        <v>117</v>
      </c>
      <c r="H5" s="23"/>
      <c r="I5" s="23"/>
      <c r="J5" s="23"/>
      <c r="K5" s="274" t="s">
        <v>124</v>
      </c>
      <c r="L5" s="21"/>
      <c r="M5" s="23"/>
      <c r="N5" s="23"/>
      <c r="O5" s="99" t="s">
        <v>32</v>
      </c>
    </row>
    <row r="7" spans="1:15" ht="12.75">
      <c r="A7" s="100" t="s">
        <v>33</v>
      </c>
      <c r="B7" s="101">
        <v>70</v>
      </c>
      <c r="C7" s="102"/>
      <c r="D7" s="102"/>
      <c r="E7" s="102"/>
      <c r="F7" s="102"/>
      <c r="G7" s="102"/>
      <c r="H7" s="102"/>
      <c r="I7" s="103">
        <f>B7</f>
        <v>70</v>
      </c>
      <c r="J7" s="102"/>
      <c r="K7" s="102"/>
      <c r="L7" s="102"/>
      <c r="M7" s="102"/>
      <c r="N7" s="102"/>
      <c r="O7" s="104"/>
    </row>
    <row r="8" spans="1:15" s="108" customFormat="1" ht="12.75">
      <c r="A8" s="105" t="s">
        <v>34</v>
      </c>
      <c r="B8" s="106">
        <v>3</v>
      </c>
      <c r="C8" s="106">
        <v>5</v>
      </c>
      <c r="D8" s="106">
        <v>10</v>
      </c>
      <c r="E8" s="106">
        <v>15</v>
      </c>
      <c r="F8" s="106">
        <v>20</v>
      </c>
      <c r="G8" s="106">
        <v>30</v>
      </c>
      <c r="H8" s="106">
        <v>50</v>
      </c>
      <c r="I8" s="106">
        <v>75</v>
      </c>
      <c r="J8" s="106">
        <v>100</v>
      </c>
      <c r="K8" s="106">
        <v>150</v>
      </c>
      <c r="L8" s="106">
        <v>200</v>
      </c>
      <c r="M8" s="106">
        <v>300</v>
      </c>
      <c r="N8" s="106">
        <v>500</v>
      </c>
      <c r="O8" s="107">
        <v>1000</v>
      </c>
    </row>
    <row r="9" spans="1:15" ht="12.75">
      <c r="A9" s="109" t="s">
        <v>35</v>
      </c>
      <c r="B9" s="97"/>
      <c r="C9" s="97"/>
      <c r="D9" s="97"/>
      <c r="E9" s="97"/>
      <c r="F9" s="97"/>
      <c r="G9" s="97"/>
      <c r="H9" s="97"/>
      <c r="I9" s="97"/>
      <c r="J9" s="97"/>
      <c r="K9" s="97"/>
      <c r="L9" s="97"/>
      <c r="M9" s="97"/>
      <c r="N9" s="97"/>
      <c r="O9" s="16"/>
    </row>
    <row r="10" spans="1:15" ht="12.75">
      <c r="A10" s="110">
        <v>0.2</v>
      </c>
      <c r="B10" s="111">
        <f aca="true" t="shared" si="0" ref="B10:O19">($A10*$B$7*0.001)/(B$8*$B$4*(B$8+$A10))</f>
        <v>3.645833333333333</v>
      </c>
      <c r="C10" s="111">
        <f t="shared" si="0"/>
        <v>1.346153846153846</v>
      </c>
      <c r="D10" s="111">
        <f t="shared" si="0"/>
        <v>0.34313725490196084</v>
      </c>
      <c r="E10" s="111">
        <f t="shared" si="0"/>
        <v>0.15350877192982457</v>
      </c>
      <c r="F10" s="111">
        <f t="shared" si="0"/>
        <v>0.08663366336633664</v>
      </c>
      <c r="G10" s="111">
        <f t="shared" si="0"/>
        <v>0.03863134657836645</v>
      </c>
      <c r="H10" s="111">
        <f t="shared" si="0"/>
        <v>0.013944223107569721</v>
      </c>
      <c r="I10" s="111">
        <f t="shared" si="0"/>
        <v>0.006205673758865248</v>
      </c>
      <c r="J10" s="111">
        <f t="shared" si="0"/>
        <v>0.003493013972055888</v>
      </c>
      <c r="K10" s="111">
        <f t="shared" si="0"/>
        <v>0.0015534842432312472</v>
      </c>
      <c r="L10" s="111">
        <f t="shared" si="0"/>
        <v>0.0008741258741258742</v>
      </c>
      <c r="M10" s="111">
        <f t="shared" si="0"/>
        <v>0.00038862980235398624</v>
      </c>
      <c r="N10" s="111">
        <f t="shared" si="0"/>
        <v>0.00013994402239104358</v>
      </c>
      <c r="O10" s="112">
        <f t="shared" si="0"/>
        <v>3.499300139972005E-05</v>
      </c>
    </row>
    <row r="11" spans="1:15" ht="12.75">
      <c r="A11" s="110">
        <v>0.5</v>
      </c>
      <c r="B11" s="111">
        <f t="shared" si="0"/>
        <v>8.333333333333332</v>
      </c>
      <c r="C11" s="111">
        <f t="shared" si="0"/>
        <v>3.181818181818182</v>
      </c>
      <c r="D11" s="111">
        <f t="shared" si="0"/>
        <v>0.8333333333333334</v>
      </c>
      <c r="E11" s="111">
        <f t="shared" si="0"/>
        <v>0.37634408602150543</v>
      </c>
      <c r="F11" s="111">
        <f t="shared" si="0"/>
        <v>0.2134146341463415</v>
      </c>
      <c r="G11" s="111">
        <f t="shared" si="0"/>
        <v>0.09562841530054646</v>
      </c>
      <c r="H11" s="111">
        <f t="shared" si="0"/>
        <v>0.034653465346534656</v>
      </c>
      <c r="I11" s="111">
        <f t="shared" si="0"/>
        <v>0.01545253863134658</v>
      </c>
      <c r="J11" s="111">
        <f t="shared" si="0"/>
        <v>0.008706467661691543</v>
      </c>
      <c r="K11" s="111">
        <f t="shared" si="0"/>
        <v>0.003875968992248062</v>
      </c>
      <c r="L11" s="111">
        <f t="shared" si="0"/>
        <v>0.002182044887780549</v>
      </c>
      <c r="M11" s="111">
        <f t="shared" si="0"/>
        <v>0.0009706045479755962</v>
      </c>
      <c r="N11" s="111">
        <f t="shared" si="0"/>
        <v>0.00034965034965034965</v>
      </c>
      <c r="O11" s="112">
        <f t="shared" si="0"/>
        <v>8.745627186406796E-05</v>
      </c>
    </row>
    <row r="12" spans="1:15" ht="12.75">
      <c r="A12" s="110">
        <v>1</v>
      </c>
      <c r="B12" s="111">
        <f t="shared" si="0"/>
        <v>14.583333333333334</v>
      </c>
      <c r="C12" s="111">
        <f t="shared" si="0"/>
        <v>5.833333333333334</v>
      </c>
      <c r="D12" s="111">
        <f t="shared" si="0"/>
        <v>1.590909090909091</v>
      </c>
      <c r="E12" s="111">
        <f t="shared" si="0"/>
        <v>0.7291666666666667</v>
      </c>
      <c r="F12" s="111">
        <f t="shared" si="0"/>
        <v>0.4166666666666667</v>
      </c>
      <c r="G12" s="111">
        <f t="shared" si="0"/>
        <v>0.18817204301075272</v>
      </c>
      <c r="H12" s="111">
        <f t="shared" si="0"/>
        <v>0.06862745098039216</v>
      </c>
      <c r="I12" s="111">
        <f t="shared" si="0"/>
        <v>0.03070175438596491</v>
      </c>
      <c r="J12" s="111">
        <f t="shared" si="0"/>
        <v>0.017326732673267328</v>
      </c>
      <c r="K12" s="111">
        <f t="shared" si="0"/>
        <v>0.00772626931567329</v>
      </c>
      <c r="L12" s="111">
        <f t="shared" si="0"/>
        <v>0.004353233830845771</v>
      </c>
      <c r="M12" s="111">
        <f t="shared" si="0"/>
        <v>0.001937984496124031</v>
      </c>
      <c r="N12" s="111">
        <f t="shared" si="0"/>
        <v>0.0006986027944111777</v>
      </c>
      <c r="O12" s="112">
        <f t="shared" si="0"/>
        <v>0.00017482517482517483</v>
      </c>
    </row>
    <row r="13" spans="1:15" ht="12.75">
      <c r="A13" s="110">
        <v>2</v>
      </c>
      <c r="B13" s="111">
        <f t="shared" si="0"/>
        <v>23.333333333333336</v>
      </c>
      <c r="C13" s="111">
        <f t="shared" si="0"/>
        <v>10</v>
      </c>
      <c r="D13" s="111">
        <f t="shared" si="0"/>
        <v>2.916666666666667</v>
      </c>
      <c r="E13" s="111">
        <f t="shared" si="0"/>
        <v>1.3725490196078431</v>
      </c>
      <c r="F13" s="111">
        <f t="shared" si="0"/>
        <v>0.7954545454545455</v>
      </c>
      <c r="G13" s="111">
        <f t="shared" si="0"/>
        <v>0.36458333333333337</v>
      </c>
      <c r="H13" s="111">
        <f t="shared" si="0"/>
        <v>0.13461538461538464</v>
      </c>
      <c r="I13" s="111">
        <f t="shared" si="0"/>
        <v>0.06060606060606061</v>
      </c>
      <c r="J13" s="111">
        <f t="shared" si="0"/>
        <v>0.03431372549019608</v>
      </c>
      <c r="K13" s="111">
        <f t="shared" si="0"/>
        <v>0.015350877192982455</v>
      </c>
      <c r="L13" s="111">
        <f t="shared" si="0"/>
        <v>0.008663366336633664</v>
      </c>
      <c r="M13" s="111">
        <f t="shared" si="0"/>
        <v>0.003863134657836645</v>
      </c>
      <c r="N13" s="111">
        <f t="shared" si="0"/>
        <v>0.0013944223107569722</v>
      </c>
      <c r="O13" s="112">
        <f t="shared" si="0"/>
        <v>0.00034930139720558884</v>
      </c>
    </row>
    <row r="14" spans="1:15" ht="12.75">
      <c r="A14" s="110">
        <v>5</v>
      </c>
      <c r="B14" s="111">
        <f t="shared" si="0"/>
        <v>36.458333333333336</v>
      </c>
      <c r="C14" s="111">
        <f t="shared" si="0"/>
        <v>17.5</v>
      </c>
      <c r="D14" s="111">
        <f t="shared" si="0"/>
        <v>5.833333333333334</v>
      </c>
      <c r="E14" s="111">
        <f t="shared" si="0"/>
        <v>2.916666666666667</v>
      </c>
      <c r="F14" s="111">
        <f t="shared" si="0"/>
        <v>1.75</v>
      </c>
      <c r="G14" s="111">
        <f t="shared" si="0"/>
        <v>0.8333333333333335</v>
      </c>
      <c r="H14" s="111">
        <f t="shared" si="0"/>
        <v>0.3181818181818182</v>
      </c>
      <c r="I14" s="111">
        <f t="shared" si="0"/>
        <v>0.14583333333333331</v>
      </c>
      <c r="J14" s="111">
        <f t="shared" si="0"/>
        <v>0.08333333333333334</v>
      </c>
      <c r="K14" s="111">
        <f t="shared" si="0"/>
        <v>0.03763440860215054</v>
      </c>
      <c r="L14" s="111">
        <f t="shared" si="0"/>
        <v>0.02134146341463415</v>
      </c>
      <c r="M14" s="111">
        <f t="shared" si="0"/>
        <v>0.009562841530054645</v>
      </c>
      <c r="N14" s="111">
        <f t="shared" si="0"/>
        <v>0.003465346534653466</v>
      </c>
      <c r="O14" s="112">
        <f t="shared" si="0"/>
        <v>0.0008706467661691544</v>
      </c>
    </row>
    <row r="15" spans="1:15" ht="12.75">
      <c r="A15" s="110">
        <v>10</v>
      </c>
      <c r="B15" s="111">
        <f t="shared" si="0"/>
        <v>44.871794871794876</v>
      </c>
      <c r="C15" s="111">
        <f t="shared" si="0"/>
        <v>23.333333333333336</v>
      </c>
      <c r="D15" s="111">
        <f t="shared" si="0"/>
        <v>8.75</v>
      </c>
      <c r="E15" s="111">
        <f t="shared" si="0"/>
        <v>4.666666666666667</v>
      </c>
      <c r="F15" s="111">
        <f t="shared" si="0"/>
        <v>2.916666666666667</v>
      </c>
      <c r="G15" s="111">
        <f t="shared" si="0"/>
        <v>1.4583333333333335</v>
      </c>
      <c r="H15" s="111">
        <f t="shared" si="0"/>
        <v>0.5833333333333334</v>
      </c>
      <c r="I15" s="111">
        <f t="shared" si="0"/>
        <v>0.27450980392156865</v>
      </c>
      <c r="J15" s="111">
        <f t="shared" si="0"/>
        <v>0.1590909090909091</v>
      </c>
      <c r="K15" s="111">
        <f t="shared" si="0"/>
        <v>0.07291666666666666</v>
      </c>
      <c r="L15" s="111">
        <f t="shared" si="0"/>
        <v>0.04166666666666667</v>
      </c>
      <c r="M15" s="111">
        <f t="shared" si="0"/>
        <v>0.01881720430107527</v>
      </c>
      <c r="N15" s="111">
        <f t="shared" si="0"/>
        <v>0.0068627450980392165</v>
      </c>
      <c r="O15" s="112">
        <f t="shared" si="0"/>
        <v>0.001732673267326733</v>
      </c>
    </row>
    <row r="16" spans="1:15" ht="12.75">
      <c r="A16" s="110">
        <v>20</v>
      </c>
      <c r="B16" s="111">
        <f t="shared" si="0"/>
        <v>50.72463768115942</v>
      </c>
      <c r="C16" s="111">
        <f t="shared" si="0"/>
        <v>28</v>
      </c>
      <c r="D16" s="111">
        <f t="shared" si="0"/>
        <v>11.666666666666668</v>
      </c>
      <c r="E16" s="111">
        <f t="shared" si="0"/>
        <v>6.666666666666668</v>
      </c>
      <c r="F16" s="111">
        <f t="shared" si="0"/>
        <v>4.375</v>
      </c>
      <c r="G16" s="111">
        <f t="shared" si="0"/>
        <v>2.3333333333333335</v>
      </c>
      <c r="H16" s="111">
        <f t="shared" si="0"/>
        <v>1</v>
      </c>
      <c r="I16" s="111">
        <f t="shared" si="0"/>
        <v>0.4912280701754386</v>
      </c>
      <c r="J16" s="111">
        <f t="shared" si="0"/>
        <v>0.2916666666666667</v>
      </c>
      <c r="K16" s="111">
        <f t="shared" si="0"/>
        <v>0.13725490196078433</v>
      </c>
      <c r="L16" s="111">
        <f t="shared" si="0"/>
        <v>0.07954545454545454</v>
      </c>
      <c r="M16" s="111">
        <f t="shared" si="0"/>
        <v>0.03645833333333333</v>
      </c>
      <c r="N16" s="111">
        <f t="shared" si="0"/>
        <v>0.013461538461538462</v>
      </c>
      <c r="O16" s="112">
        <f t="shared" si="0"/>
        <v>0.0034313725490196082</v>
      </c>
    </row>
    <row r="17" spans="1:15" ht="12.75">
      <c r="A17" s="110">
        <v>30</v>
      </c>
      <c r="B17" s="111">
        <f t="shared" si="0"/>
        <v>53.03030303030303</v>
      </c>
      <c r="C17" s="111">
        <f t="shared" si="0"/>
        <v>30</v>
      </c>
      <c r="D17" s="111">
        <f t="shared" si="0"/>
        <v>13.125</v>
      </c>
      <c r="E17" s="111">
        <f t="shared" si="0"/>
        <v>7.777777777777778</v>
      </c>
      <c r="F17" s="111">
        <f t="shared" si="0"/>
        <v>5.25</v>
      </c>
      <c r="G17" s="111">
        <f t="shared" si="0"/>
        <v>2.916666666666667</v>
      </c>
      <c r="H17" s="111">
        <f t="shared" si="0"/>
        <v>1.3125</v>
      </c>
      <c r="I17" s="111">
        <f t="shared" si="0"/>
        <v>0.6666666666666666</v>
      </c>
      <c r="J17" s="111">
        <f t="shared" si="0"/>
        <v>0.40384615384615385</v>
      </c>
      <c r="K17" s="111">
        <f t="shared" si="0"/>
        <v>0.19444444444444445</v>
      </c>
      <c r="L17" s="111">
        <f t="shared" si="0"/>
        <v>0.11413043478260869</v>
      </c>
      <c r="M17" s="111">
        <f t="shared" si="0"/>
        <v>0.05303030303030303</v>
      </c>
      <c r="N17" s="111">
        <f t="shared" si="0"/>
        <v>0.019811320754716984</v>
      </c>
      <c r="O17" s="112">
        <f t="shared" si="0"/>
        <v>0.005097087378640777</v>
      </c>
    </row>
    <row r="18" spans="1:15" ht="12.75">
      <c r="A18" s="110">
        <v>50</v>
      </c>
      <c r="B18" s="111">
        <f t="shared" si="0"/>
        <v>55.0314465408805</v>
      </c>
      <c r="C18" s="111">
        <f t="shared" si="0"/>
        <v>31.818181818181817</v>
      </c>
      <c r="D18" s="111">
        <f t="shared" si="0"/>
        <v>14.583333333333334</v>
      </c>
      <c r="E18" s="111">
        <f t="shared" si="0"/>
        <v>8.974358974358974</v>
      </c>
      <c r="F18" s="111">
        <f t="shared" si="0"/>
        <v>6.249999999999999</v>
      </c>
      <c r="G18" s="111">
        <f t="shared" si="0"/>
        <v>3.6458333333333335</v>
      </c>
      <c r="H18" s="111">
        <f t="shared" si="0"/>
        <v>1.75</v>
      </c>
      <c r="I18" s="111">
        <f t="shared" si="0"/>
        <v>0.9333333333333332</v>
      </c>
      <c r="J18" s="111">
        <f t="shared" si="0"/>
        <v>0.5833333333333334</v>
      </c>
      <c r="K18" s="111">
        <f t="shared" si="0"/>
        <v>0.29166666666666663</v>
      </c>
      <c r="L18" s="111">
        <f t="shared" si="0"/>
        <v>0.175</v>
      </c>
      <c r="M18" s="111">
        <f t="shared" si="0"/>
        <v>0.08333333333333333</v>
      </c>
      <c r="N18" s="111">
        <f t="shared" si="0"/>
        <v>0.031818181818181815</v>
      </c>
      <c r="O18" s="112">
        <f t="shared" si="0"/>
        <v>0.008333333333333333</v>
      </c>
    </row>
    <row r="19" spans="1:15" ht="12.75">
      <c r="A19" s="110">
        <v>75</v>
      </c>
      <c r="B19" s="111">
        <f t="shared" si="0"/>
        <v>56.08974358974359</v>
      </c>
      <c r="C19" s="111">
        <f t="shared" si="0"/>
        <v>32.8125</v>
      </c>
      <c r="D19" s="111">
        <f t="shared" si="0"/>
        <v>15.441176470588234</v>
      </c>
      <c r="E19" s="111">
        <f t="shared" si="0"/>
        <v>9.722222222222221</v>
      </c>
      <c r="F19" s="111">
        <f t="shared" si="0"/>
        <v>6.907894736842105</v>
      </c>
      <c r="G19" s="111">
        <f t="shared" si="0"/>
        <v>4.166666666666667</v>
      </c>
      <c r="H19" s="111">
        <f t="shared" si="0"/>
        <v>2.1</v>
      </c>
      <c r="I19" s="111">
        <f t="shared" si="0"/>
        <v>1.1666666666666667</v>
      </c>
      <c r="J19" s="111">
        <f t="shared" si="0"/>
        <v>0.75</v>
      </c>
      <c r="K19" s="111">
        <f t="shared" si="0"/>
        <v>0.38888888888888884</v>
      </c>
      <c r="L19" s="111">
        <f t="shared" si="0"/>
        <v>0.23863636363636365</v>
      </c>
      <c r="M19" s="111">
        <f t="shared" si="0"/>
        <v>0.11666666666666667</v>
      </c>
      <c r="N19" s="111">
        <f t="shared" si="0"/>
        <v>0.04565217391304348</v>
      </c>
      <c r="O19" s="112">
        <f t="shared" si="0"/>
        <v>0.012209302325581395</v>
      </c>
    </row>
    <row r="20" spans="1:15" ht="12.75">
      <c r="A20" s="110">
        <v>100</v>
      </c>
      <c r="B20" s="111">
        <f aca="true" t="shared" si="1" ref="B20:O25">($A20*$B$7*0.001)/(B$8*$B$4*(B$8+$A20))</f>
        <v>56.63430420711973</v>
      </c>
      <c r="C20" s="111">
        <f t="shared" si="1"/>
        <v>33.333333333333336</v>
      </c>
      <c r="D20" s="111">
        <f t="shared" si="1"/>
        <v>15.909090909090908</v>
      </c>
      <c r="E20" s="111">
        <f t="shared" si="1"/>
        <v>10.144927536231883</v>
      </c>
      <c r="F20" s="111">
        <f t="shared" si="1"/>
        <v>7.291666666666667</v>
      </c>
      <c r="G20" s="111">
        <f t="shared" si="1"/>
        <v>4.487179487179487</v>
      </c>
      <c r="H20" s="111">
        <f t="shared" si="1"/>
        <v>2.3333333333333335</v>
      </c>
      <c r="I20" s="111">
        <f t="shared" si="1"/>
        <v>1.3333333333333333</v>
      </c>
      <c r="J20" s="111">
        <f t="shared" si="1"/>
        <v>0.875</v>
      </c>
      <c r="K20" s="111">
        <f t="shared" si="1"/>
        <v>0.4666666666666666</v>
      </c>
      <c r="L20" s="111">
        <f t="shared" si="1"/>
        <v>0.2916666666666667</v>
      </c>
      <c r="M20" s="111">
        <f t="shared" si="1"/>
        <v>0.14583333333333331</v>
      </c>
      <c r="N20" s="111">
        <f t="shared" si="1"/>
        <v>0.058333333333333334</v>
      </c>
      <c r="O20" s="112">
        <f t="shared" si="1"/>
        <v>0.015909090909090907</v>
      </c>
    </row>
    <row r="21" spans="1:15" ht="12.75">
      <c r="A21" s="113">
        <v>150</v>
      </c>
      <c r="B21" s="111">
        <f t="shared" si="1"/>
        <v>57.18954248366013</v>
      </c>
      <c r="C21" s="111">
        <f t="shared" si="1"/>
        <v>33.87096774193549</v>
      </c>
      <c r="D21" s="111">
        <f t="shared" si="1"/>
        <v>16.40625</v>
      </c>
      <c r="E21" s="111">
        <f t="shared" si="1"/>
        <v>10.606060606060606</v>
      </c>
      <c r="F21" s="111">
        <f t="shared" si="1"/>
        <v>7.720588235294117</v>
      </c>
      <c r="G21" s="111">
        <f t="shared" si="1"/>
        <v>4.861111111111111</v>
      </c>
      <c r="H21" s="111">
        <f t="shared" si="1"/>
        <v>2.625</v>
      </c>
      <c r="I21" s="111">
        <f t="shared" si="1"/>
        <v>1.5555555555555554</v>
      </c>
      <c r="J21" s="111">
        <f t="shared" si="1"/>
        <v>1.05</v>
      </c>
      <c r="K21" s="111">
        <f t="shared" si="1"/>
        <v>0.5833333333333334</v>
      </c>
      <c r="L21" s="111">
        <f t="shared" si="1"/>
        <v>0.375</v>
      </c>
      <c r="M21" s="111">
        <f t="shared" si="1"/>
        <v>0.19444444444444442</v>
      </c>
      <c r="N21" s="111">
        <f t="shared" si="1"/>
        <v>0.08076923076923077</v>
      </c>
      <c r="O21" s="112">
        <f t="shared" si="1"/>
        <v>0.02282608695652174</v>
      </c>
    </row>
    <row r="22" spans="1:15" ht="12.75">
      <c r="A22" s="110">
        <v>200</v>
      </c>
      <c r="B22" s="111">
        <f t="shared" si="1"/>
        <v>57.47126436781609</v>
      </c>
      <c r="C22" s="111">
        <f t="shared" si="1"/>
        <v>34.14634146341463</v>
      </c>
      <c r="D22" s="111">
        <f t="shared" si="1"/>
        <v>16.666666666666668</v>
      </c>
      <c r="E22" s="111">
        <f t="shared" si="1"/>
        <v>10.852713178294573</v>
      </c>
      <c r="F22" s="111">
        <f t="shared" si="1"/>
        <v>7.954545454545454</v>
      </c>
      <c r="G22" s="111">
        <f t="shared" si="1"/>
        <v>5.0724637681159415</v>
      </c>
      <c r="H22" s="111">
        <f t="shared" si="1"/>
        <v>2.8</v>
      </c>
      <c r="I22" s="111">
        <f t="shared" si="1"/>
        <v>1.696969696969697</v>
      </c>
      <c r="J22" s="111">
        <f t="shared" si="1"/>
        <v>1.1666666666666667</v>
      </c>
      <c r="K22" s="111">
        <f t="shared" si="1"/>
        <v>0.6666666666666666</v>
      </c>
      <c r="L22" s="111">
        <f t="shared" si="1"/>
        <v>0.4375</v>
      </c>
      <c r="M22" s="111">
        <f t="shared" si="1"/>
        <v>0.2333333333333333</v>
      </c>
      <c r="N22" s="111">
        <f t="shared" si="1"/>
        <v>0.1</v>
      </c>
      <c r="O22" s="112">
        <f t="shared" si="1"/>
        <v>0.029166666666666667</v>
      </c>
    </row>
    <row r="23" spans="1:15" ht="12.75">
      <c r="A23" s="110">
        <v>300</v>
      </c>
      <c r="B23" s="111">
        <f t="shared" si="1"/>
        <v>57.75577557755775</v>
      </c>
      <c r="C23" s="111">
        <f t="shared" si="1"/>
        <v>34.42622950819672</v>
      </c>
      <c r="D23" s="111">
        <f t="shared" si="1"/>
        <v>16.935483870967744</v>
      </c>
      <c r="E23" s="111">
        <f t="shared" si="1"/>
        <v>11.11111111111111</v>
      </c>
      <c r="F23" s="111">
        <f t="shared" si="1"/>
        <v>8.203125</v>
      </c>
      <c r="G23" s="111">
        <f t="shared" si="1"/>
        <v>5.303030303030303</v>
      </c>
      <c r="H23" s="111">
        <f t="shared" si="1"/>
        <v>3</v>
      </c>
      <c r="I23" s="111">
        <f t="shared" si="1"/>
        <v>1.8666666666666667</v>
      </c>
      <c r="J23" s="111">
        <f t="shared" si="1"/>
        <v>1.3125</v>
      </c>
      <c r="K23" s="111">
        <f t="shared" si="1"/>
        <v>0.7777777777777777</v>
      </c>
      <c r="L23" s="111">
        <f t="shared" si="1"/>
        <v>0.525</v>
      </c>
      <c r="M23" s="111">
        <f t="shared" si="1"/>
        <v>0.2916666666666667</v>
      </c>
      <c r="N23" s="111">
        <f t="shared" si="1"/>
        <v>0.13125</v>
      </c>
      <c r="O23" s="112">
        <f t="shared" si="1"/>
        <v>0.04038461538461539</v>
      </c>
    </row>
    <row r="24" spans="1:15" ht="12.75">
      <c r="A24" s="110">
        <v>500</v>
      </c>
      <c r="B24" s="111">
        <f t="shared" si="1"/>
        <v>57.98542080848244</v>
      </c>
      <c r="C24" s="111">
        <f t="shared" si="1"/>
        <v>34.65346534653465</v>
      </c>
      <c r="D24" s="111">
        <f t="shared" si="1"/>
        <v>17.15686274509804</v>
      </c>
      <c r="E24" s="111">
        <f t="shared" si="1"/>
        <v>11.326860841423949</v>
      </c>
      <c r="F24" s="111">
        <f t="shared" si="1"/>
        <v>8.413461538461538</v>
      </c>
      <c r="G24" s="111">
        <f t="shared" si="1"/>
        <v>5.50314465408805</v>
      </c>
      <c r="H24" s="111">
        <f t="shared" si="1"/>
        <v>3.1818181818181817</v>
      </c>
      <c r="I24" s="111">
        <f t="shared" si="1"/>
        <v>2.028985507246377</v>
      </c>
      <c r="J24" s="111">
        <f t="shared" si="1"/>
        <v>1.4583333333333333</v>
      </c>
      <c r="K24" s="111">
        <f t="shared" si="1"/>
        <v>0.8974358974358975</v>
      </c>
      <c r="L24" s="111">
        <f t="shared" si="1"/>
        <v>0.625</v>
      </c>
      <c r="M24" s="111">
        <f t="shared" si="1"/>
        <v>0.36458333333333326</v>
      </c>
      <c r="N24" s="111">
        <f t="shared" si="1"/>
        <v>0.175</v>
      </c>
      <c r="O24" s="112">
        <f t="shared" si="1"/>
        <v>0.058333333333333334</v>
      </c>
    </row>
    <row r="25" spans="1:15" ht="12.75">
      <c r="A25" s="114">
        <v>1000</v>
      </c>
      <c r="B25" s="115">
        <f t="shared" si="1"/>
        <v>58.1588567630442</v>
      </c>
      <c r="C25" s="115">
        <f t="shared" si="1"/>
        <v>34.82587064676616</v>
      </c>
      <c r="D25" s="115">
        <f t="shared" si="1"/>
        <v>17.326732673267326</v>
      </c>
      <c r="E25" s="115">
        <f t="shared" si="1"/>
        <v>11.49425287356322</v>
      </c>
      <c r="F25" s="115">
        <f t="shared" si="1"/>
        <v>8.57843137254902</v>
      </c>
      <c r="G25" s="115">
        <f t="shared" si="1"/>
        <v>5.6634304207119746</v>
      </c>
      <c r="H25" s="115">
        <f t="shared" si="1"/>
        <v>3.3333333333333335</v>
      </c>
      <c r="I25" s="115">
        <f t="shared" si="1"/>
        <v>2.1705426356589146</v>
      </c>
      <c r="J25" s="115">
        <f t="shared" si="1"/>
        <v>1.5909090909090908</v>
      </c>
      <c r="K25" s="115">
        <f t="shared" si="1"/>
        <v>1.0144927536231885</v>
      </c>
      <c r="L25" s="115">
        <f t="shared" si="1"/>
        <v>0.7291666666666666</v>
      </c>
      <c r="M25" s="115">
        <f t="shared" si="1"/>
        <v>0.44871794871794873</v>
      </c>
      <c r="N25" s="115">
        <f t="shared" si="1"/>
        <v>0.23333333333333334</v>
      </c>
      <c r="O25" s="116">
        <f t="shared" si="1"/>
        <v>0.0875</v>
      </c>
    </row>
    <row r="28" spans="1:15" ht="12.75">
      <c r="A28" s="100" t="s">
        <v>33</v>
      </c>
      <c r="B28" s="101">
        <v>150</v>
      </c>
      <c r="C28" s="102"/>
      <c r="D28" s="102"/>
      <c r="E28" s="102"/>
      <c r="F28" s="102"/>
      <c r="G28" s="102"/>
      <c r="H28" s="102"/>
      <c r="I28" s="103">
        <f>B28</f>
        <v>150</v>
      </c>
      <c r="J28" s="102"/>
      <c r="K28" s="102"/>
      <c r="L28" s="102"/>
      <c r="M28" s="102"/>
      <c r="N28" s="102"/>
      <c r="O28" s="104"/>
    </row>
    <row r="29" spans="1:15" s="108" customFormat="1" ht="12.75">
      <c r="A29" s="105" t="s">
        <v>34</v>
      </c>
      <c r="B29" s="106">
        <v>3</v>
      </c>
      <c r="C29" s="106">
        <v>5</v>
      </c>
      <c r="D29" s="106">
        <v>10</v>
      </c>
      <c r="E29" s="106">
        <v>15</v>
      </c>
      <c r="F29" s="106">
        <v>20</v>
      </c>
      <c r="G29" s="106">
        <v>30</v>
      </c>
      <c r="H29" s="106">
        <v>50</v>
      </c>
      <c r="I29" s="106">
        <v>75</v>
      </c>
      <c r="J29" s="106">
        <v>100</v>
      </c>
      <c r="K29" s="106">
        <v>150</v>
      </c>
      <c r="L29" s="106">
        <v>200</v>
      </c>
      <c r="M29" s="106">
        <v>300</v>
      </c>
      <c r="N29" s="106">
        <v>500</v>
      </c>
      <c r="O29" s="107">
        <v>1000</v>
      </c>
    </row>
    <row r="30" spans="1:15" ht="12.75">
      <c r="A30" s="109" t="s">
        <v>35</v>
      </c>
      <c r="B30" s="97"/>
      <c r="C30" s="97"/>
      <c r="D30" s="97"/>
      <c r="E30" s="97"/>
      <c r="F30" s="97"/>
      <c r="G30" s="97"/>
      <c r="H30" s="97"/>
      <c r="I30" s="97"/>
      <c r="J30" s="97"/>
      <c r="K30" s="97"/>
      <c r="L30" s="97"/>
      <c r="M30" s="97"/>
      <c r="N30" s="97"/>
      <c r="O30" s="16"/>
    </row>
    <row r="31" spans="1:15" ht="12.75">
      <c r="A31" s="110">
        <v>0.2</v>
      </c>
      <c r="B31" s="111">
        <f aca="true" t="shared" si="2" ref="B31:O45">($A31*$B$28*0.001)/(B$29*$B$4*(B$29+$A31))</f>
        <v>7.812499999999998</v>
      </c>
      <c r="C31" s="111">
        <f t="shared" si="2"/>
        <v>2.884615384615384</v>
      </c>
      <c r="D31" s="111">
        <f t="shared" si="2"/>
        <v>0.7352941176470589</v>
      </c>
      <c r="E31" s="111">
        <f t="shared" si="2"/>
        <v>0.3289473684210526</v>
      </c>
      <c r="F31" s="111">
        <f t="shared" si="2"/>
        <v>0.18564356435643564</v>
      </c>
      <c r="G31" s="111">
        <f t="shared" si="2"/>
        <v>0.08278145695364238</v>
      </c>
      <c r="H31" s="111">
        <f t="shared" si="2"/>
        <v>0.0298804780876494</v>
      </c>
      <c r="I31" s="111">
        <f t="shared" si="2"/>
        <v>0.01329787234042553</v>
      </c>
      <c r="J31" s="111">
        <f t="shared" si="2"/>
        <v>0.0074850299401197605</v>
      </c>
      <c r="K31" s="111">
        <f t="shared" si="2"/>
        <v>0.003328894806924101</v>
      </c>
      <c r="L31" s="111">
        <f t="shared" si="2"/>
        <v>0.0018731268731268732</v>
      </c>
      <c r="M31" s="111">
        <f t="shared" si="2"/>
        <v>0.000832778147901399</v>
      </c>
      <c r="N31" s="111">
        <f t="shared" si="2"/>
        <v>0.0002998800479808076</v>
      </c>
      <c r="O31" s="112">
        <f t="shared" si="2"/>
        <v>7.498500299940011E-05</v>
      </c>
    </row>
    <row r="32" spans="1:15" ht="12.75">
      <c r="A32" s="110">
        <v>0.5</v>
      </c>
      <c r="B32" s="111">
        <f t="shared" si="2"/>
        <v>17.857142857142854</v>
      </c>
      <c r="C32" s="111">
        <f t="shared" si="2"/>
        <v>6.818181818181818</v>
      </c>
      <c r="D32" s="111">
        <f t="shared" si="2"/>
        <v>1.7857142857142856</v>
      </c>
      <c r="E32" s="111">
        <f t="shared" si="2"/>
        <v>0.8064516129032258</v>
      </c>
      <c r="F32" s="111">
        <f t="shared" si="2"/>
        <v>0.45731707317073167</v>
      </c>
      <c r="G32" s="111">
        <f t="shared" si="2"/>
        <v>0.20491803278688525</v>
      </c>
      <c r="H32" s="111">
        <f t="shared" si="2"/>
        <v>0.07425742574257425</v>
      </c>
      <c r="I32" s="111">
        <f t="shared" si="2"/>
        <v>0.03311258278145695</v>
      </c>
      <c r="J32" s="111">
        <f t="shared" si="2"/>
        <v>0.018656716417910446</v>
      </c>
      <c r="K32" s="111">
        <f t="shared" si="2"/>
        <v>0.00830564784053156</v>
      </c>
      <c r="L32" s="111">
        <f t="shared" si="2"/>
        <v>0.0046758104738154616</v>
      </c>
      <c r="M32" s="111">
        <f t="shared" si="2"/>
        <v>0.0020798668885191347</v>
      </c>
      <c r="N32" s="111">
        <f t="shared" si="2"/>
        <v>0.0007492507492507491</v>
      </c>
      <c r="O32" s="112">
        <f t="shared" si="2"/>
        <v>0.00018740629685157418</v>
      </c>
    </row>
    <row r="33" spans="1:15" ht="12.75">
      <c r="A33" s="110">
        <v>1</v>
      </c>
      <c r="B33" s="111">
        <f t="shared" si="2"/>
        <v>31.249999999999996</v>
      </c>
      <c r="C33" s="111">
        <f t="shared" si="2"/>
        <v>12.5</v>
      </c>
      <c r="D33" s="111">
        <f t="shared" si="2"/>
        <v>3.409090909090909</v>
      </c>
      <c r="E33" s="111">
        <f t="shared" si="2"/>
        <v>1.5625</v>
      </c>
      <c r="F33" s="111">
        <f t="shared" si="2"/>
        <v>0.8928571428571428</v>
      </c>
      <c r="G33" s="111">
        <f t="shared" si="2"/>
        <v>0.4032258064516129</v>
      </c>
      <c r="H33" s="111">
        <f t="shared" si="2"/>
        <v>0.14705882352941177</v>
      </c>
      <c r="I33" s="111">
        <f t="shared" si="2"/>
        <v>0.06578947368421052</v>
      </c>
      <c r="J33" s="111">
        <f t="shared" si="2"/>
        <v>0.03712871287128713</v>
      </c>
      <c r="K33" s="111">
        <f t="shared" si="2"/>
        <v>0.016556291390728475</v>
      </c>
      <c r="L33" s="111">
        <f t="shared" si="2"/>
        <v>0.009328358208955223</v>
      </c>
      <c r="M33" s="111">
        <f t="shared" si="2"/>
        <v>0.00415282392026578</v>
      </c>
      <c r="N33" s="111">
        <f t="shared" si="2"/>
        <v>0.001497005988023952</v>
      </c>
      <c r="O33" s="112">
        <f t="shared" si="2"/>
        <v>0.00037462537462537457</v>
      </c>
    </row>
    <row r="34" spans="1:15" ht="12.75">
      <c r="A34" s="110">
        <v>2</v>
      </c>
      <c r="B34" s="111">
        <f t="shared" si="2"/>
        <v>50</v>
      </c>
      <c r="C34" s="111">
        <f t="shared" si="2"/>
        <v>21.428571428571427</v>
      </c>
      <c r="D34" s="111">
        <f t="shared" si="2"/>
        <v>6.25</v>
      </c>
      <c r="E34" s="111">
        <f t="shared" si="2"/>
        <v>2.941176470588235</v>
      </c>
      <c r="F34" s="111">
        <f t="shared" si="2"/>
        <v>1.7045454545454546</v>
      </c>
      <c r="G34" s="111">
        <f t="shared" si="2"/>
        <v>0.78125</v>
      </c>
      <c r="H34" s="111">
        <f t="shared" si="2"/>
        <v>0.28846153846153844</v>
      </c>
      <c r="I34" s="111">
        <f t="shared" si="2"/>
        <v>0.12987012987012986</v>
      </c>
      <c r="J34" s="111">
        <f t="shared" si="2"/>
        <v>0.07352941176470588</v>
      </c>
      <c r="K34" s="111">
        <f t="shared" si="2"/>
        <v>0.03289473684210526</v>
      </c>
      <c r="L34" s="111">
        <f t="shared" si="2"/>
        <v>0.018564356435643563</v>
      </c>
      <c r="M34" s="111">
        <f t="shared" si="2"/>
        <v>0.008278145695364237</v>
      </c>
      <c r="N34" s="111">
        <f t="shared" si="2"/>
        <v>0.0029880478087649398</v>
      </c>
      <c r="O34" s="112">
        <f t="shared" si="2"/>
        <v>0.000748502994011976</v>
      </c>
    </row>
    <row r="35" spans="1:15" ht="12.75">
      <c r="A35" s="110">
        <v>5</v>
      </c>
      <c r="B35" s="111">
        <f t="shared" si="2"/>
        <v>78.12499999999999</v>
      </c>
      <c r="C35" s="111">
        <f t="shared" si="2"/>
        <v>37.5</v>
      </c>
      <c r="D35" s="111">
        <f t="shared" si="2"/>
        <v>12.5</v>
      </c>
      <c r="E35" s="111">
        <f t="shared" si="2"/>
        <v>6.25</v>
      </c>
      <c r="F35" s="111">
        <f t="shared" si="2"/>
        <v>3.75</v>
      </c>
      <c r="G35" s="111">
        <f t="shared" si="2"/>
        <v>1.7857142857142858</v>
      </c>
      <c r="H35" s="111">
        <f t="shared" si="2"/>
        <v>0.6818181818181818</v>
      </c>
      <c r="I35" s="111">
        <f t="shared" si="2"/>
        <v>0.31249999999999994</v>
      </c>
      <c r="J35" s="111">
        <f t="shared" si="2"/>
        <v>0.17857142857142858</v>
      </c>
      <c r="K35" s="111">
        <f t="shared" si="2"/>
        <v>0.08064516129032258</v>
      </c>
      <c r="L35" s="111">
        <f t="shared" si="2"/>
        <v>0.04573170731707318</v>
      </c>
      <c r="M35" s="111">
        <f t="shared" si="2"/>
        <v>0.020491803278688523</v>
      </c>
      <c r="N35" s="111">
        <f t="shared" si="2"/>
        <v>0.007425742574257425</v>
      </c>
      <c r="O35" s="112">
        <f t="shared" si="2"/>
        <v>0.0018656716417910447</v>
      </c>
    </row>
    <row r="36" spans="1:15" ht="12.75">
      <c r="A36" s="110">
        <v>10</v>
      </c>
      <c r="B36" s="111">
        <f t="shared" si="2"/>
        <v>96.15384615384615</v>
      </c>
      <c r="C36" s="111">
        <f t="shared" si="2"/>
        <v>50</v>
      </c>
      <c r="D36" s="111">
        <f t="shared" si="2"/>
        <v>18.75</v>
      </c>
      <c r="E36" s="111">
        <f t="shared" si="2"/>
        <v>10</v>
      </c>
      <c r="F36" s="111">
        <f t="shared" si="2"/>
        <v>6.25</v>
      </c>
      <c r="G36" s="111">
        <f t="shared" si="2"/>
        <v>3.125</v>
      </c>
      <c r="H36" s="111">
        <f t="shared" si="2"/>
        <v>1.25</v>
      </c>
      <c r="I36" s="111">
        <f t="shared" si="2"/>
        <v>0.588235294117647</v>
      </c>
      <c r="J36" s="111">
        <f t="shared" si="2"/>
        <v>0.3409090909090909</v>
      </c>
      <c r="K36" s="111">
        <f t="shared" si="2"/>
        <v>0.15624999999999997</v>
      </c>
      <c r="L36" s="111">
        <f t="shared" si="2"/>
        <v>0.08928571428571429</v>
      </c>
      <c r="M36" s="111">
        <f t="shared" si="2"/>
        <v>0.04032258064516129</v>
      </c>
      <c r="N36" s="111">
        <f t="shared" si="2"/>
        <v>0.014705882352941176</v>
      </c>
      <c r="O36" s="112">
        <f t="shared" si="2"/>
        <v>0.0037128712871287127</v>
      </c>
    </row>
    <row r="37" spans="1:15" ht="12.75">
      <c r="A37" s="110">
        <v>20</v>
      </c>
      <c r="B37" s="111">
        <f t="shared" si="2"/>
        <v>108.69565217391303</v>
      </c>
      <c r="C37" s="111">
        <f t="shared" si="2"/>
        <v>60</v>
      </c>
      <c r="D37" s="111">
        <f t="shared" si="2"/>
        <v>25</v>
      </c>
      <c r="E37" s="111">
        <f t="shared" si="2"/>
        <v>14.285714285714286</v>
      </c>
      <c r="F37" s="111">
        <f t="shared" si="2"/>
        <v>9.375</v>
      </c>
      <c r="G37" s="111">
        <f t="shared" si="2"/>
        <v>5</v>
      </c>
      <c r="H37" s="111">
        <f t="shared" si="2"/>
        <v>2.142857142857143</v>
      </c>
      <c r="I37" s="111">
        <f t="shared" si="2"/>
        <v>1.0526315789473684</v>
      </c>
      <c r="J37" s="111">
        <f t="shared" si="2"/>
        <v>0.625</v>
      </c>
      <c r="K37" s="111">
        <f t="shared" si="2"/>
        <v>0.2941176470588235</v>
      </c>
      <c r="L37" s="111">
        <f t="shared" si="2"/>
        <v>0.17045454545454544</v>
      </c>
      <c r="M37" s="111">
        <f t="shared" si="2"/>
        <v>0.07812499999999999</v>
      </c>
      <c r="N37" s="111">
        <f t="shared" si="2"/>
        <v>0.028846153846153848</v>
      </c>
      <c r="O37" s="112">
        <f t="shared" si="2"/>
        <v>0.007352941176470588</v>
      </c>
    </row>
    <row r="38" spans="1:15" ht="12.75">
      <c r="A38" s="110">
        <v>30</v>
      </c>
      <c r="B38" s="111">
        <f t="shared" si="2"/>
        <v>113.63636363636363</v>
      </c>
      <c r="C38" s="111">
        <f t="shared" si="2"/>
        <v>64.28571428571428</v>
      </c>
      <c r="D38" s="111">
        <f t="shared" si="2"/>
        <v>28.125</v>
      </c>
      <c r="E38" s="111">
        <f t="shared" si="2"/>
        <v>16.666666666666664</v>
      </c>
      <c r="F38" s="111">
        <f t="shared" si="2"/>
        <v>11.25</v>
      </c>
      <c r="G38" s="111">
        <f t="shared" si="2"/>
        <v>6.25</v>
      </c>
      <c r="H38" s="111">
        <f t="shared" si="2"/>
        <v>2.8125</v>
      </c>
      <c r="I38" s="111">
        <f t="shared" si="2"/>
        <v>1.4285714285714284</v>
      </c>
      <c r="J38" s="111">
        <f t="shared" si="2"/>
        <v>0.8653846153846153</v>
      </c>
      <c r="K38" s="111">
        <f t="shared" si="2"/>
        <v>0.41666666666666663</v>
      </c>
      <c r="L38" s="111">
        <f t="shared" si="2"/>
        <v>0.24456521739130432</v>
      </c>
      <c r="M38" s="111">
        <f t="shared" si="2"/>
        <v>0.11363636363636363</v>
      </c>
      <c r="N38" s="111">
        <f t="shared" si="2"/>
        <v>0.04245283018867924</v>
      </c>
      <c r="O38" s="112">
        <f t="shared" si="2"/>
        <v>0.010922330097087379</v>
      </c>
    </row>
    <row r="39" spans="1:15" ht="12.75">
      <c r="A39" s="110">
        <v>50</v>
      </c>
      <c r="B39" s="111">
        <f t="shared" si="2"/>
        <v>117.92452830188678</v>
      </c>
      <c r="C39" s="111">
        <f t="shared" si="2"/>
        <v>68.18181818181819</v>
      </c>
      <c r="D39" s="111">
        <f t="shared" si="2"/>
        <v>31.25</v>
      </c>
      <c r="E39" s="111">
        <f t="shared" si="2"/>
        <v>19.23076923076923</v>
      </c>
      <c r="F39" s="111">
        <f t="shared" si="2"/>
        <v>13.392857142857142</v>
      </c>
      <c r="G39" s="111">
        <f t="shared" si="2"/>
        <v>7.8125</v>
      </c>
      <c r="H39" s="111">
        <f t="shared" si="2"/>
        <v>3.75</v>
      </c>
      <c r="I39" s="111">
        <f t="shared" si="2"/>
        <v>1.9999999999999998</v>
      </c>
      <c r="J39" s="111">
        <f t="shared" si="2"/>
        <v>1.25</v>
      </c>
      <c r="K39" s="111">
        <f t="shared" si="2"/>
        <v>0.6249999999999999</v>
      </c>
      <c r="L39" s="111">
        <f t="shared" si="2"/>
        <v>0.375</v>
      </c>
      <c r="M39" s="111">
        <f t="shared" si="2"/>
        <v>0.17857142857142858</v>
      </c>
      <c r="N39" s="111">
        <f t="shared" si="2"/>
        <v>0.06818181818181818</v>
      </c>
      <c r="O39" s="112">
        <f t="shared" si="2"/>
        <v>0.017857142857142856</v>
      </c>
    </row>
    <row r="40" spans="1:15" ht="12.75">
      <c r="A40" s="110">
        <v>75</v>
      </c>
      <c r="B40" s="111">
        <f t="shared" si="2"/>
        <v>120.1923076923077</v>
      </c>
      <c r="C40" s="111">
        <f t="shared" si="2"/>
        <v>70.3125</v>
      </c>
      <c r="D40" s="111">
        <f t="shared" si="2"/>
        <v>33.088235294117645</v>
      </c>
      <c r="E40" s="111">
        <f t="shared" si="2"/>
        <v>20.833333333333332</v>
      </c>
      <c r="F40" s="111">
        <f t="shared" si="2"/>
        <v>14.802631578947368</v>
      </c>
      <c r="G40" s="111">
        <f t="shared" si="2"/>
        <v>8.928571428571429</v>
      </c>
      <c r="H40" s="111">
        <f t="shared" si="2"/>
        <v>4.5</v>
      </c>
      <c r="I40" s="111">
        <f t="shared" si="2"/>
        <v>2.5</v>
      </c>
      <c r="J40" s="111">
        <f t="shared" si="2"/>
        <v>1.6071428571428572</v>
      </c>
      <c r="K40" s="111">
        <f t="shared" si="2"/>
        <v>0.8333333333333333</v>
      </c>
      <c r="L40" s="111">
        <f t="shared" si="2"/>
        <v>0.5113636363636364</v>
      </c>
      <c r="M40" s="111">
        <f t="shared" si="2"/>
        <v>0.25</v>
      </c>
      <c r="N40" s="111">
        <f t="shared" si="2"/>
        <v>0.09782608695652174</v>
      </c>
      <c r="O40" s="112">
        <f t="shared" si="2"/>
        <v>0.02616279069767442</v>
      </c>
    </row>
    <row r="41" spans="1:15" ht="12.75">
      <c r="A41" s="110">
        <v>100</v>
      </c>
      <c r="B41" s="111">
        <f t="shared" si="2"/>
        <v>121.35922330097085</v>
      </c>
      <c r="C41" s="111">
        <f t="shared" si="2"/>
        <v>71.42857142857143</v>
      </c>
      <c r="D41" s="111">
        <f t="shared" si="2"/>
        <v>34.09090909090909</v>
      </c>
      <c r="E41" s="111">
        <f t="shared" si="2"/>
        <v>21.739130434782606</v>
      </c>
      <c r="F41" s="111">
        <f t="shared" si="2"/>
        <v>15.625</v>
      </c>
      <c r="G41" s="111">
        <f t="shared" si="2"/>
        <v>9.615384615384615</v>
      </c>
      <c r="H41" s="111">
        <f t="shared" si="2"/>
        <v>5</v>
      </c>
      <c r="I41" s="111">
        <f t="shared" si="2"/>
        <v>2.857142857142857</v>
      </c>
      <c r="J41" s="111">
        <f t="shared" si="2"/>
        <v>1.875</v>
      </c>
      <c r="K41" s="111">
        <f t="shared" si="2"/>
        <v>0.9999999999999999</v>
      </c>
      <c r="L41" s="111">
        <f t="shared" si="2"/>
        <v>0.625</v>
      </c>
      <c r="M41" s="111">
        <f t="shared" si="2"/>
        <v>0.31249999999999994</v>
      </c>
      <c r="N41" s="111">
        <f t="shared" si="2"/>
        <v>0.125</v>
      </c>
      <c r="O41" s="112">
        <f t="shared" si="2"/>
        <v>0.03409090909090909</v>
      </c>
    </row>
    <row r="42" spans="1:15" ht="12.75">
      <c r="A42" s="113">
        <v>150</v>
      </c>
      <c r="B42" s="111">
        <f t="shared" si="2"/>
        <v>122.54901960784314</v>
      </c>
      <c r="C42" s="111">
        <f t="shared" si="2"/>
        <v>72.58064516129032</v>
      </c>
      <c r="D42" s="111">
        <f t="shared" si="2"/>
        <v>35.15625</v>
      </c>
      <c r="E42" s="111">
        <f t="shared" si="2"/>
        <v>22.727272727272727</v>
      </c>
      <c r="F42" s="111">
        <f t="shared" si="2"/>
        <v>16.544117647058822</v>
      </c>
      <c r="G42" s="111">
        <f t="shared" si="2"/>
        <v>10.416666666666666</v>
      </c>
      <c r="H42" s="111">
        <f t="shared" si="2"/>
        <v>5.625</v>
      </c>
      <c r="I42" s="111">
        <f t="shared" si="2"/>
        <v>3.333333333333333</v>
      </c>
      <c r="J42" s="111">
        <f t="shared" si="2"/>
        <v>2.25</v>
      </c>
      <c r="K42" s="111">
        <f t="shared" si="2"/>
        <v>1.25</v>
      </c>
      <c r="L42" s="111">
        <f t="shared" si="2"/>
        <v>0.8035714285714286</v>
      </c>
      <c r="M42" s="111">
        <f t="shared" si="2"/>
        <v>0.41666666666666663</v>
      </c>
      <c r="N42" s="111">
        <f t="shared" si="2"/>
        <v>0.17307692307692307</v>
      </c>
      <c r="O42" s="112">
        <f t="shared" si="2"/>
        <v>0.04891304347826087</v>
      </c>
    </row>
    <row r="43" spans="1:15" ht="12.75">
      <c r="A43" s="110">
        <v>200</v>
      </c>
      <c r="B43" s="111">
        <f t="shared" si="2"/>
        <v>123.15270935960591</v>
      </c>
      <c r="C43" s="111">
        <f t="shared" si="2"/>
        <v>73.17073170731707</v>
      </c>
      <c r="D43" s="111">
        <f t="shared" si="2"/>
        <v>35.714285714285715</v>
      </c>
      <c r="E43" s="111">
        <f t="shared" si="2"/>
        <v>23.25581395348837</v>
      </c>
      <c r="F43" s="111">
        <f t="shared" si="2"/>
        <v>17.045454545454547</v>
      </c>
      <c r="G43" s="111">
        <f t="shared" si="2"/>
        <v>10.869565217391303</v>
      </c>
      <c r="H43" s="111">
        <f t="shared" si="2"/>
        <v>6</v>
      </c>
      <c r="I43" s="111">
        <f t="shared" si="2"/>
        <v>3.6363636363636362</v>
      </c>
      <c r="J43" s="111">
        <f t="shared" si="2"/>
        <v>2.5</v>
      </c>
      <c r="K43" s="111">
        <f t="shared" si="2"/>
        <v>1.4285714285714286</v>
      </c>
      <c r="L43" s="111">
        <f t="shared" si="2"/>
        <v>0.9375</v>
      </c>
      <c r="M43" s="111">
        <f t="shared" si="2"/>
        <v>0.49999999999999994</v>
      </c>
      <c r="N43" s="111">
        <f t="shared" si="2"/>
        <v>0.21428571428571427</v>
      </c>
      <c r="O43" s="112">
        <f t="shared" si="2"/>
        <v>0.0625</v>
      </c>
    </row>
    <row r="44" spans="1:15" ht="12.75">
      <c r="A44" s="110">
        <v>300</v>
      </c>
      <c r="B44" s="111">
        <f t="shared" si="2"/>
        <v>123.76237623762376</v>
      </c>
      <c r="C44" s="111">
        <f t="shared" si="2"/>
        <v>73.77049180327869</v>
      </c>
      <c r="D44" s="111">
        <f t="shared" si="2"/>
        <v>36.29032258064516</v>
      </c>
      <c r="E44" s="111">
        <f t="shared" si="2"/>
        <v>23.809523809523807</v>
      </c>
      <c r="F44" s="111">
        <f t="shared" si="2"/>
        <v>17.578125</v>
      </c>
      <c r="G44" s="111">
        <f t="shared" si="2"/>
        <v>11.363636363636363</v>
      </c>
      <c r="H44" s="111">
        <f t="shared" si="2"/>
        <v>6.428571428571429</v>
      </c>
      <c r="I44" s="111">
        <f t="shared" si="2"/>
        <v>4</v>
      </c>
      <c r="J44" s="111">
        <f t="shared" si="2"/>
        <v>2.8125</v>
      </c>
      <c r="K44" s="111">
        <f t="shared" si="2"/>
        <v>1.6666666666666665</v>
      </c>
      <c r="L44" s="111">
        <f t="shared" si="2"/>
        <v>1.125</v>
      </c>
      <c r="M44" s="111">
        <f t="shared" si="2"/>
        <v>0.625</v>
      </c>
      <c r="N44" s="111">
        <f t="shared" si="2"/>
        <v>0.28125</v>
      </c>
      <c r="O44" s="112">
        <f t="shared" si="2"/>
        <v>0.08653846153846154</v>
      </c>
    </row>
    <row r="45" spans="1:15" ht="12.75">
      <c r="A45" s="110">
        <v>500</v>
      </c>
      <c r="B45" s="111">
        <f t="shared" si="2"/>
        <v>124.25447316103379</v>
      </c>
      <c r="C45" s="111">
        <f t="shared" si="2"/>
        <v>74.25742574257426</v>
      </c>
      <c r="D45" s="111">
        <f t="shared" si="2"/>
        <v>36.76470588235294</v>
      </c>
      <c r="E45" s="111">
        <f t="shared" si="2"/>
        <v>24.271844660194176</v>
      </c>
      <c r="F45" s="111">
        <f t="shared" si="2"/>
        <v>18.028846153846153</v>
      </c>
      <c r="G45" s="111">
        <f t="shared" si="2"/>
        <v>11.79245283018868</v>
      </c>
      <c r="H45" s="111">
        <f t="shared" si="2"/>
        <v>6.818181818181818</v>
      </c>
      <c r="I45" s="111">
        <f t="shared" si="2"/>
        <v>4.3478260869565215</v>
      </c>
      <c r="J45" s="111">
        <f t="shared" si="2"/>
        <v>3.125</v>
      </c>
      <c r="K45" s="111">
        <f t="shared" si="2"/>
        <v>1.9230769230769231</v>
      </c>
      <c r="L45" s="111">
        <f t="shared" si="2"/>
        <v>1.3392857142857142</v>
      </c>
      <c r="M45" s="111">
        <f t="shared" si="2"/>
        <v>0.7812499999999999</v>
      </c>
      <c r="N45" s="111">
        <f t="shared" si="2"/>
        <v>0.375</v>
      </c>
      <c r="O45" s="112">
        <f t="shared" si="2"/>
        <v>0.125</v>
      </c>
    </row>
    <row r="46" spans="1:15" ht="12.75">
      <c r="A46" s="114">
        <v>1000</v>
      </c>
      <c r="B46" s="115">
        <f aca="true" t="shared" si="3" ref="B46:J46">($A46*$B$28*0.001)/(B$29*$B$4*(B$29+$A46))</f>
        <v>124.62612163509472</v>
      </c>
      <c r="C46" s="115">
        <f t="shared" si="3"/>
        <v>74.62686567164178</v>
      </c>
      <c r="D46" s="115">
        <f t="shared" si="3"/>
        <v>37.12871287128713</v>
      </c>
      <c r="E46" s="115">
        <f t="shared" si="3"/>
        <v>24.63054187192118</v>
      </c>
      <c r="F46" s="115">
        <f t="shared" si="3"/>
        <v>18.38235294117647</v>
      </c>
      <c r="G46" s="115">
        <f t="shared" si="3"/>
        <v>12.135922330097088</v>
      </c>
      <c r="H46" s="115">
        <f t="shared" si="3"/>
        <v>7.142857142857143</v>
      </c>
      <c r="I46" s="115">
        <f t="shared" si="3"/>
        <v>4.651162790697675</v>
      </c>
      <c r="J46" s="115">
        <f t="shared" si="3"/>
        <v>3.409090909090909</v>
      </c>
      <c r="K46" s="115">
        <f>($A46/K$29)-($B$4*K$29/($B$28-$B$4*K$29))</f>
        <v>6.666266506602641</v>
      </c>
      <c r="L46" s="115">
        <f>($A46*$B$28*0.001)/(L$29*$B$4*(L$29+$A46))</f>
        <v>1.5625</v>
      </c>
      <c r="M46" s="115">
        <f>($A46*$B$28*0.001)/(M$29*$B$4*(M$29+$A46))</f>
        <v>0.9615384615384616</v>
      </c>
      <c r="N46" s="115">
        <f>($A46*$B$28*0.001)/(N$29*$B$4*(N$29+$A46))</f>
        <v>0.5</v>
      </c>
      <c r="O46" s="116">
        <f>($A46*$B$28*0.001)/(O$29*$B$4*(O$29+$A46))</f>
        <v>0.1875</v>
      </c>
    </row>
    <row r="49" spans="1:15" ht="12.75">
      <c r="A49" s="100" t="s">
        <v>33</v>
      </c>
      <c r="B49" s="101">
        <v>250</v>
      </c>
      <c r="C49" s="102"/>
      <c r="D49" s="102"/>
      <c r="E49" s="102"/>
      <c r="F49" s="102"/>
      <c r="G49" s="102"/>
      <c r="H49" s="102"/>
      <c r="I49" s="103">
        <f>B49</f>
        <v>250</v>
      </c>
      <c r="J49" s="102"/>
      <c r="K49" s="102"/>
      <c r="L49" s="102"/>
      <c r="M49" s="102"/>
      <c r="N49" s="102"/>
      <c r="O49" s="104"/>
    </row>
    <row r="50" spans="1:15" s="108" customFormat="1" ht="12.75">
      <c r="A50" s="105" t="s">
        <v>34</v>
      </c>
      <c r="B50" s="106">
        <v>3</v>
      </c>
      <c r="C50" s="106">
        <v>5</v>
      </c>
      <c r="D50" s="106">
        <v>10</v>
      </c>
      <c r="E50" s="106">
        <v>15</v>
      </c>
      <c r="F50" s="106">
        <v>20</v>
      </c>
      <c r="G50" s="106">
        <v>30</v>
      </c>
      <c r="H50" s="106">
        <v>50</v>
      </c>
      <c r="I50" s="106">
        <v>75</v>
      </c>
      <c r="J50" s="106">
        <v>100</v>
      </c>
      <c r="K50" s="106">
        <v>150</v>
      </c>
      <c r="L50" s="106">
        <v>200</v>
      </c>
      <c r="M50" s="106">
        <v>300</v>
      </c>
      <c r="N50" s="106">
        <v>500</v>
      </c>
      <c r="O50" s="107">
        <v>1000</v>
      </c>
    </row>
    <row r="51" spans="1:15" ht="12.75">
      <c r="A51" s="109" t="s">
        <v>35</v>
      </c>
      <c r="B51" s="117"/>
      <c r="C51" s="117"/>
      <c r="D51" s="117"/>
      <c r="E51" s="117"/>
      <c r="F51" s="117"/>
      <c r="G51" s="117"/>
      <c r="H51" s="117"/>
      <c r="I51" s="117"/>
      <c r="J51" s="117"/>
      <c r="K51" s="117"/>
      <c r="L51" s="117"/>
      <c r="M51" s="118"/>
      <c r="N51" s="118"/>
      <c r="O51" s="119"/>
    </row>
    <row r="52" spans="1:15" ht="12.75">
      <c r="A52" s="110">
        <v>0.2</v>
      </c>
      <c r="B52" s="120">
        <f aca="true" t="shared" si="4" ref="B52:O61">($A52*$B$49*0.001)/(B$50*$B$4*(B$50+$A52))</f>
        <v>13.020833333333332</v>
      </c>
      <c r="C52" s="120">
        <f t="shared" si="4"/>
        <v>4.8076923076923075</v>
      </c>
      <c r="D52" s="120">
        <f t="shared" si="4"/>
        <v>1.2254901960784315</v>
      </c>
      <c r="E52" s="120">
        <f t="shared" si="4"/>
        <v>0.5482456140350878</v>
      </c>
      <c r="F52" s="120">
        <f t="shared" si="4"/>
        <v>0.30940594059405946</v>
      </c>
      <c r="G52" s="120">
        <f t="shared" si="4"/>
        <v>0.13796909492273732</v>
      </c>
      <c r="H52" s="120">
        <f t="shared" si="4"/>
        <v>0.04980079681274901</v>
      </c>
      <c r="I52" s="120">
        <f t="shared" si="4"/>
        <v>0.022163120567375884</v>
      </c>
      <c r="J52" s="120">
        <f t="shared" si="4"/>
        <v>0.0124750499001996</v>
      </c>
      <c r="K52" s="120">
        <f t="shared" si="4"/>
        <v>0.005548158011540169</v>
      </c>
      <c r="L52" s="120">
        <f t="shared" si="4"/>
        <v>0.0031218781218781224</v>
      </c>
      <c r="M52" s="120">
        <f t="shared" si="4"/>
        <v>0.0013879635798356652</v>
      </c>
      <c r="N52" s="120">
        <f t="shared" si="4"/>
        <v>0.0004998000799680128</v>
      </c>
      <c r="O52" s="121">
        <f t="shared" si="4"/>
        <v>0.0001249750049990002</v>
      </c>
    </row>
    <row r="53" spans="1:15" ht="12.75">
      <c r="A53" s="110">
        <v>0.5</v>
      </c>
      <c r="B53" s="120">
        <f t="shared" si="4"/>
        <v>29.76190476190476</v>
      </c>
      <c r="C53" s="120">
        <f t="shared" si="4"/>
        <v>11.363636363636365</v>
      </c>
      <c r="D53" s="120">
        <f t="shared" si="4"/>
        <v>2.976190476190476</v>
      </c>
      <c r="E53" s="120">
        <f t="shared" si="4"/>
        <v>1.3440860215053763</v>
      </c>
      <c r="F53" s="120">
        <f t="shared" si="4"/>
        <v>0.7621951219512195</v>
      </c>
      <c r="G53" s="120">
        <f t="shared" si="4"/>
        <v>0.34153005464480873</v>
      </c>
      <c r="H53" s="120">
        <f t="shared" si="4"/>
        <v>0.12376237623762376</v>
      </c>
      <c r="I53" s="120">
        <f t="shared" si="4"/>
        <v>0.05518763796909492</v>
      </c>
      <c r="J53" s="120">
        <f t="shared" si="4"/>
        <v>0.031094527363184077</v>
      </c>
      <c r="K53" s="120">
        <f t="shared" si="4"/>
        <v>0.013842746400885933</v>
      </c>
      <c r="L53" s="120">
        <f t="shared" si="4"/>
        <v>0.007793017456359103</v>
      </c>
      <c r="M53" s="120">
        <f t="shared" si="4"/>
        <v>0.003466444814198558</v>
      </c>
      <c r="N53" s="120">
        <f t="shared" si="4"/>
        <v>0.0012487512487512488</v>
      </c>
      <c r="O53" s="121">
        <f t="shared" si="4"/>
        <v>0.000312343828085957</v>
      </c>
    </row>
    <row r="54" spans="1:15" ht="12.75">
      <c r="A54" s="110">
        <v>1</v>
      </c>
      <c r="B54" s="120">
        <f t="shared" si="4"/>
        <v>52.08333333333333</v>
      </c>
      <c r="C54" s="120">
        <f t="shared" si="4"/>
        <v>20.833333333333332</v>
      </c>
      <c r="D54" s="120">
        <f t="shared" si="4"/>
        <v>5.6818181818181825</v>
      </c>
      <c r="E54" s="120">
        <f t="shared" si="4"/>
        <v>2.6041666666666665</v>
      </c>
      <c r="F54" s="120">
        <f t="shared" si="4"/>
        <v>1.488095238095238</v>
      </c>
      <c r="G54" s="120">
        <f t="shared" si="4"/>
        <v>0.6720430107526881</v>
      </c>
      <c r="H54" s="120">
        <f t="shared" si="4"/>
        <v>0.24509803921568626</v>
      </c>
      <c r="I54" s="120">
        <f t="shared" si="4"/>
        <v>0.10964912280701754</v>
      </c>
      <c r="J54" s="120">
        <f t="shared" si="4"/>
        <v>0.06188118811881188</v>
      </c>
      <c r="K54" s="120">
        <f t="shared" si="4"/>
        <v>0.02759381898454746</v>
      </c>
      <c r="L54" s="120">
        <f t="shared" si="4"/>
        <v>0.015547263681592038</v>
      </c>
      <c r="M54" s="120">
        <f t="shared" si="4"/>
        <v>0.006921373200442967</v>
      </c>
      <c r="N54" s="120">
        <f t="shared" si="4"/>
        <v>0.00249500998003992</v>
      </c>
      <c r="O54" s="121">
        <f t="shared" si="4"/>
        <v>0.0006243756243756244</v>
      </c>
    </row>
    <row r="55" spans="1:15" ht="12.75">
      <c r="A55" s="110">
        <v>2</v>
      </c>
      <c r="B55" s="120">
        <f t="shared" si="4"/>
        <v>83.33333333333333</v>
      </c>
      <c r="C55" s="120">
        <f t="shared" si="4"/>
        <v>35.714285714285715</v>
      </c>
      <c r="D55" s="120">
        <f t="shared" si="4"/>
        <v>10.416666666666666</v>
      </c>
      <c r="E55" s="120">
        <f t="shared" si="4"/>
        <v>4.901960784313725</v>
      </c>
      <c r="F55" s="120">
        <f t="shared" si="4"/>
        <v>2.8409090909090913</v>
      </c>
      <c r="G55" s="120">
        <f t="shared" si="4"/>
        <v>1.3020833333333333</v>
      </c>
      <c r="H55" s="120">
        <f t="shared" si="4"/>
        <v>0.4807692307692307</v>
      </c>
      <c r="I55" s="120">
        <f t="shared" si="4"/>
        <v>0.21645021645021645</v>
      </c>
      <c r="J55" s="120">
        <f t="shared" si="4"/>
        <v>0.12254901960784313</v>
      </c>
      <c r="K55" s="120">
        <f t="shared" si="4"/>
        <v>0.05482456140350877</v>
      </c>
      <c r="L55" s="120">
        <f t="shared" si="4"/>
        <v>0.03094059405940594</v>
      </c>
      <c r="M55" s="120">
        <f t="shared" si="4"/>
        <v>0.01379690949227373</v>
      </c>
      <c r="N55" s="120">
        <f t="shared" si="4"/>
        <v>0.0049800796812749</v>
      </c>
      <c r="O55" s="121">
        <f t="shared" si="4"/>
        <v>0.00124750499001996</v>
      </c>
    </row>
    <row r="56" spans="1:15" ht="12.75">
      <c r="A56" s="110">
        <v>5</v>
      </c>
      <c r="B56" s="120">
        <f t="shared" si="4"/>
        <v>130.20833333333331</v>
      </c>
      <c r="C56" s="120">
        <f t="shared" si="4"/>
        <v>62.5</v>
      </c>
      <c r="D56" s="120">
        <f t="shared" si="4"/>
        <v>20.833333333333336</v>
      </c>
      <c r="E56" s="120">
        <f t="shared" si="4"/>
        <v>10.416666666666668</v>
      </c>
      <c r="F56" s="120">
        <f t="shared" si="4"/>
        <v>6.25</v>
      </c>
      <c r="G56" s="120">
        <f t="shared" si="4"/>
        <v>2.9761904761904763</v>
      </c>
      <c r="H56" s="120">
        <f t="shared" si="4"/>
        <v>1.1363636363636362</v>
      </c>
      <c r="I56" s="120">
        <f t="shared" si="4"/>
        <v>0.5208333333333333</v>
      </c>
      <c r="J56" s="120">
        <f t="shared" si="4"/>
        <v>0.2976190476190476</v>
      </c>
      <c r="K56" s="120">
        <f t="shared" si="4"/>
        <v>0.13440860215053763</v>
      </c>
      <c r="L56" s="120">
        <f t="shared" si="4"/>
        <v>0.07621951219512196</v>
      </c>
      <c r="M56" s="120">
        <f t="shared" si="4"/>
        <v>0.03415300546448087</v>
      </c>
      <c r="N56" s="120">
        <f t="shared" si="4"/>
        <v>0.012376237623762377</v>
      </c>
      <c r="O56" s="121">
        <f t="shared" si="4"/>
        <v>0.003109452736318408</v>
      </c>
    </row>
    <row r="57" spans="1:15" ht="12.75">
      <c r="A57" s="110">
        <v>10</v>
      </c>
      <c r="B57" s="120">
        <f t="shared" si="4"/>
        <v>160.25641025641025</v>
      </c>
      <c r="C57" s="120">
        <f t="shared" si="4"/>
        <v>83.33333333333334</v>
      </c>
      <c r="D57" s="120">
        <f t="shared" si="4"/>
        <v>31.25</v>
      </c>
      <c r="E57" s="120">
        <f t="shared" si="4"/>
        <v>16.666666666666668</v>
      </c>
      <c r="F57" s="120">
        <f t="shared" si="4"/>
        <v>10.416666666666668</v>
      </c>
      <c r="G57" s="120">
        <f t="shared" si="4"/>
        <v>5.208333333333334</v>
      </c>
      <c r="H57" s="120">
        <f t="shared" si="4"/>
        <v>2.0833333333333335</v>
      </c>
      <c r="I57" s="120">
        <f t="shared" si="4"/>
        <v>0.980392156862745</v>
      </c>
      <c r="J57" s="120">
        <f t="shared" si="4"/>
        <v>0.5681818181818181</v>
      </c>
      <c r="K57" s="120">
        <f t="shared" si="4"/>
        <v>0.26041666666666663</v>
      </c>
      <c r="L57" s="120">
        <f t="shared" si="4"/>
        <v>0.1488095238095238</v>
      </c>
      <c r="M57" s="120">
        <f t="shared" si="4"/>
        <v>0.06720430107526881</v>
      </c>
      <c r="N57" s="120">
        <f t="shared" si="4"/>
        <v>0.024509803921568627</v>
      </c>
      <c r="O57" s="121">
        <f t="shared" si="4"/>
        <v>0.006188118811881188</v>
      </c>
    </row>
    <row r="58" spans="1:15" ht="12.75">
      <c r="A58" s="110">
        <v>20</v>
      </c>
      <c r="B58" s="120">
        <f t="shared" si="4"/>
        <v>181.15942028985506</v>
      </c>
      <c r="C58" s="120">
        <f t="shared" si="4"/>
        <v>100</v>
      </c>
      <c r="D58" s="120">
        <f t="shared" si="4"/>
        <v>41.66666666666667</v>
      </c>
      <c r="E58" s="120">
        <f t="shared" si="4"/>
        <v>23.80952380952381</v>
      </c>
      <c r="F58" s="120">
        <f t="shared" si="4"/>
        <v>15.625</v>
      </c>
      <c r="G58" s="120">
        <f t="shared" si="4"/>
        <v>8.333333333333334</v>
      </c>
      <c r="H58" s="120">
        <f t="shared" si="4"/>
        <v>3.571428571428571</v>
      </c>
      <c r="I58" s="120">
        <f t="shared" si="4"/>
        <v>1.7543859649122806</v>
      </c>
      <c r="J58" s="120">
        <f t="shared" si="4"/>
        <v>1.0416666666666667</v>
      </c>
      <c r="K58" s="120">
        <f t="shared" si="4"/>
        <v>0.4901960784313725</v>
      </c>
      <c r="L58" s="120">
        <f t="shared" si="4"/>
        <v>0.28409090909090906</v>
      </c>
      <c r="M58" s="120">
        <f t="shared" si="4"/>
        <v>0.13020833333333331</v>
      </c>
      <c r="N58" s="120">
        <f t="shared" si="4"/>
        <v>0.04807692307692308</v>
      </c>
      <c r="O58" s="121">
        <f t="shared" si="4"/>
        <v>0.012254901960784314</v>
      </c>
    </row>
    <row r="59" spans="1:15" ht="12.75">
      <c r="A59" s="110">
        <v>30</v>
      </c>
      <c r="B59" s="120">
        <f t="shared" si="4"/>
        <v>189.39393939393938</v>
      </c>
      <c r="C59" s="120">
        <f t="shared" si="4"/>
        <v>107.14285714285714</v>
      </c>
      <c r="D59" s="120">
        <f t="shared" si="4"/>
        <v>46.875</v>
      </c>
      <c r="E59" s="120">
        <f t="shared" si="4"/>
        <v>27.777777777777775</v>
      </c>
      <c r="F59" s="120">
        <f t="shared" si="4"/>
        <v>18.75</v>
      </c>
      <c r="G59" s="120">
        <f t="shared" si="4"/>
        <v>10.416666666666668</v>
      </c>
      <c r="H59" s="120">
        <f t="shared" si="4"/>
        <v>4.6875</v>
      </c>
      <c r="I59" s="120">
        <f t="shared" si="4"/>
        <v>2.3809523809523805</v>
      </c>
      <c r="J59" s="120">
        <f t="shared" si="4"/>
        <v>1.4423076923076923</v>
      </c>
      <c r="K59" s="120">
        <f t="shared" si="4"/>
        <v>0.6944444444444444</v>
      </c>
      <c r="L59" s="120">
        <f t="shared" si="4"/>
        <v>0.4076086956521739</v>
      </c>
      <c r="M59" s="120">
        <f t="shared" si="4"/>
        <v>0.1893939393939394</v>
      </c>
      <c r="N59" s="120">
        <f t="shared" si="4"/>
        <v>0.07075471698113207</v>
      </c>
      <c r="O59" s="121">
        <f t="shared" si="4"/>
        <v>0.01820388349514563</v>
      </c>
    </row>
    <row r="60" spans="1:15" ht="12.75">
      <c r="A60" s="110">
        <v>50</v>
      </c>
      <c r="B60" s="120">
        <f t="shared" si="4"/>
        <v>196.54088050314465</v>
      </c>
      <c r="C60" s="120">
        <f t="shared" si="4"/>
        <v>113.63636363636364</v>
      </c>
      <c r="D60" s="120">
        <f t="shared" si="4"/>
        <v>52.083333333333336</v>
      </c>
      <c r="E60" s="120">
        <f t="shared" si="4"/>
        <v>32.05128205128205</v>
      </c>
      <c r="F60" s="120">
        <f t="shared" si="4"/>
        <v>22.32142857142857</v>
      </c>
      <c r="G60" s="120">
        <f t="shared" si="4"/>
        <v>13.020833333333334</v>
      </c>
      <c r="H60" s="120">
        <f t="shared" si="4"/>
        <v>6.25</v>
      </c>
      <c r="I60" s="120">
        <f t="shared" si="4"/>
        <v>3.333333333333333</v>
      </c>
      <c r="J60" s="120">
        <f t="shared" si="4"/>
        <v>2.0833333333333335</v>
      </c>
      <c r="K60" s="120">
        <f t="shared" si="4"/>
        <v>1.0416666666666665</v>
      </c>
      <c r="L60" s="120">
        <f t="shared" si="4"/>
        <v>0.625</v>
      </c>
      <c r="M60" s="120">
        <f t="shared" si="4"/>
        <v>0.2976190476190476</v>
      </c>
      <c r="N60" s="120">
        <f t="shared" si="4"/>
        <v>0.11363636363636363</v>
      </c>
      <c r="O60" s="121">
        <f t="shared" si="4"/>
        <v>0.02976190476190476</v>
      </c>
    </row>
    <row r="61" spans="1:15" ht="12.75">
      <c r="A61" s="110">
        <v>75</v>
      </c>
      <c r="B61" s="120">
        <f t="shared" si="4"/>
        <v>200.32051282051282</v>
      </c>
      <c r="C61" s="120">
        <f t="shared" si="4"/>
        <v>117.1875</v>
      </c>
      <c r="D61" s="120">
        <f t="shared" si="4"/>
        <v>55.147058823529406</v>
      </c>
      <c r="E61" s="120">
        <f t="shared" si="4"/>
        <v>34.72222222222222</v>
      </c>
      <c r="F61" s="120">
        <f t="shared" si="4"/>
        <v>24.67105263157895</v>
      </c>
      <c r="G61" s="120">
        <f t="shared" si="4"/>
        <v>14.880952380952381</v>
      </c>
      <c r="H61" s="120">
        <f t="shared" si="4"/>
        <v>7.5</v>
      </c>
      <c r="I61" s="120">
        <f t="shared" si="4"/>
        <v>4.166666666666667</v>
      </c>
      <c r="J61" s="120">
        <f t="shared" si="4"/>
        <v>2.6785714285714284</v>
      </c>
      <c r="K61" s="120">
        <f t="shared" si="4"/>
        <v>1.3888888888888886</v>
      </c>
      <c r="L61" s="120">
        <f t="shared" si="4"/>
        <v>0.8522727272727273</v>
      </c>
      <c r="M61" s="120">
        <f t="shared" si="4"/>
        <v>0.4166666666666667</v>
      </c>
      <c r="N61" s="120">
        <f t="shared" si="4"/>
        <v>0.16304347826086957</v>
      </c>
      <c r="O61" s="121">
        <f t="shared" si="4"/>
        <v>0.0436046511627907</v>
      </c>
    </row>
    <row r="62" spans="1:15" ht="12.75">
      <c r="A62" s="110">
        <v>100</v>
      </c>
      <c r="B62" s="120">
        <f aca="true" t="shared" si="5" ref="B62:O67">($A62*$B$49*0.001)/(B$50*$B$4*(B$50+$A62))</f>
        <v>202.26537216828476</v>
      </c>
      <c r="C62" s="120">
        <f t="shared" si="5"/>
        <v>119.04761904761905</v>
      </c>
      <c r="D62" s="120">
        <f t="shared" si="5"/>
        <v>56.81818181818182</v>
      </c>
      <c r="E62" s="120">
        <f t="shared" si="5"/>
        <v>36.23188405797101</v>
      </c>
      <c r="F62" s="120">
        <f t="shared" si="5"/>
        <v>26.041666666666668</v>
      </c>
      <c r="G62" s="120">
        <f t="shared" si="5"/>
        <v>16.025641025641026</v>
      </c>
      <c r="H62" s="120">
        <f t="shared" si="5"/>
        <v>8.333333333333334</v>
      </c>
      <c r="I62" s="120">
        <f t="shared" si="5"/>
        <v>4.761904761904762</v>
      </c>
      <c r="J62" s="120">
        <f t="shared" si="5"/>
        <v>3.125</v>
      </c>
      <c r="K62" s="120">
        <f t="shared" si="5"/>
        <v>1.6666666666666665</v>
      </c>
      <c r="L62" s="120">
        <f t="shared" si="5"/>
        <v>1.0416666666666667</v>
      </c>
      <c r="M62" s="120">
        <f t="shared" si="5"/>
        <v>0.5208333333333333</v>
      </c>
      <c r="N62" s="120">
        <f t="shared" si="5"/>
        <v>0.20833333333333334</v>
      </c>
      <c r="O62" s="121">
        <f t="shared" si="5"/>
        <v>0.056818181818181816</v>
      </c>
    </row>
    <row r="63" spans="1:15" ht="12.75">
      <c r="A63" s="113">
        <v>150</v>
      </c>
      <c r="B63" s="120">
        <f t="shared" si="5"/>
        <v>204.2483660130719</v>
      </c>
      <c r="C63" s="120">
        <f t="shared" si="5"/>
        <v>120.96774193548387</v>
      </c>
      <c r="D63" s="120">
        <f t="shared" si="5"/>
        <v>58.59375</v>
      </c>
      <c r="E63" s="120">
        <f t="shared" si="5"/>
        <v>37.87878787878788</v>
      </c>
      <c r="F63" s="120">
        <f t="shared" si="5"/>
        <v>27.573529411764703</v>
      </c>
      <c r="G63" s="120">
        <f t="shared" si="5"/>
        <v>17.36111111111111</v>
      </c>
      <c r="H63" s="120">
        <f t="shared" si="5"/>
        <v>9.375</v>
      </c>
      <c r="I63" s="120">
        <f t="shared" si="5"/>
        <v>5.5555555555555545</v>
      </c>
      <c r="J63" s="120">
        <f t="shared" si="5"/>
        <v>3.75</v>
      </c>
      <c r="K63" s="120">
        <f t="shared" si="5"/>
        <v>2.0833333333333335</v>
      </c>
      <c r="L63" s="120">
        <f t="shared" si="5"/>
        <v>1.3392857142857142</v>
      </c>
      <c r="M63" s="120">
        <f t="shared" si="5"/>
        <v>0.6944444444444443</v>
      </c>
      <c r="N63" s="120">
        <f t="shared" si="5"/>
        <v>0.28846153846153844</v>
      </c>
      <c r="O63" s="121">
        <f t="shared" si="5"/>
        <v>0.08152173913043478</v>
      </c>
    </row>
    <row r="64" spans="1:15" ht="12.75">
      <c r="A64" s="110">
        <v>200</v>
      </c>
      <c r="B64" s="120">
        <f t="shared" si="5"/>
        <v>205.25451559934316</v>
      </c>
      <c r="C64" s="120">
        <f t="shared" si="5"/>
        <v>121.95121951219511</v>
      </c>
      <c r="D64" s="120">
        <f t="shared" si="5"/>
        <v>59.523809523809526</v>
      </c>
      <c r="E64" s="120">
        <f t="shared" si="5"/>
        <v>38.75968992248062</v>
      </c>
      <c r="F64" s="120">
        <f t="shared" si="5"/>
        <v>28.40909090909091</v>
      </c>
      <c r="G64" s="120">
        <f t="shared" si="5"/>
        <v>18.115942028985504</v>
      </c>
      <c r="H64" s="120">
        <f t="shared" si="5"/>
        <v>10</v>
      </c>
      <c r="I64" s="120">
        <f t="shared" si="5"/>
        <v>6.0606060606060606</v>
      </c>
      <c r="J64" s="120">
        <f t="shared" si="5"/>
        <v>4.166666666666667</v>
      </c>
      <c r="K64" s="120">
        <f t="shared" si="5"/>
        <v>2.380952380952381</v>
      </c>
      <c r="L64" s="120">
        <f t="shared" si="5"/>
        <v>1.5625</v>
      </c>
      <c r="M64" s="120">
        <f t="shared" si="5"/>
        <v>0.8333333333333333</v>
      </c>
      <c r="N64" s="120">
        <f t="shared" si="5"/>
        <v>0.35714285714285715</v>
      </c>
      <c r="O64" s="121">
        <f t="shared" si="5"/>
        <v>0.10416666666666667</v>
      </c>
    </row>
    <row r="65" spans="1:15" ht="12.75">
      <c r="A65" s="110">
        <v>300</v>
      </c>
      <c r="B65" s="120">
        <f t="shared" si="5"/>
        <v>206.27062706270624</v>
      </c>
      <c r="C65" s="120">
        <f t="shared" si="5"/>
        <v>122.95081967213115</v>
      </c>
      <c r="D65" s="120">
        <f t="shared" si="5"/>
        <v>60.483870967741936</v>
      </c>
      <c r="E65" s="120">
        <f t="shared" si="5"/>
        <v>39.68253968253968</v>
      </c>
      <c r="F65" s="120">
        <f t="shared" si="5"/>
        <v>29.296875</v>
      </c>
      <c r="G65" s="120">
        <f t="shared" si="5"/>
        <v>18.93939393939394</v>
      </c>
      <c r="H65" s="120">
        <f t="shared" si="5"/>
        <v>10.714285714285714</v>
      </c>
      <c r="I65" s="120">
        <f t="shared" si="5"/>
        <v>6.666666666666667</v>
      </c>
      <c r="J65" s="120">
        <f t="shared" si="5"/>
        <v>4.6875</v>
      </c>
      <c r="K65" s="120">
        <f t="shared" si="5"/>
        <v>2.7777777777777772</v>
      </c>
      <c r="L65" s="120">
        <f t="shared" si="5"/>
        <v>1.875</v>
      </c>
      <c r="M65" s="120">
        <f t="shared" si="5"/>
        <v>1.0416666666666667</v>
      </c>
      <c r="N65" s="120">
        <f t="shared" si="5"/>
        <v>0.46875</v>
      </c>
      <c r="O65" s="121">
        <f t="shared" si="5"/>
        <v>0.14423076923076922</v>
      </c>
    </row>
    <row r="66" spans="1:15" ht="12.75">
      <c r="A66" s="110">
        <v>500</v>
      </c>
      <c r="B66" s="120">
        <f t="shared" si="5"/>
        <v>207.09078860172298</v>
      </c>
      <c r="C66" s="120">
        <f t="shared" si="5"/>
        <v>123.76237623762376</v>
      </c>
      <c r="D66" s="120">
        <f t="shared" si="5"/>
        <v>61.27450980392157</v>
      </c>
      <c r="E66" s="120">
        <f t="shared" si="5"/>
        <v>40.45307443365696</v>
      </c>
      <c r="F66" s="120">
        <f t="shared" si="5"/>
        <v>30.048076923076923</v>
      </c>
      <c r="G66" s="120">
        <f t="shared" si="5"/>
        <v>19.654088050314463</v>
      </c>
      <c r="H66" s="120">
        <f t="shared" si="5"/>
        <v>11.363636363636363</v>
      </c>
      <c r="I66" s="120">
        <f t="shared" si="5"/>
        <v>7.246376811594203</v>
      </c>
      <c r="J66" s="120">
        <f t="shared" si="5"/>
        <v>5.208333333333333</v>
      </c>
      <c r="K66" s="120">
        <f t="shared" si="5"/>
        <v>3.2051282051282053</v>
      </c>
      <c r="L66" s="120">
        <f t="shared" si="5"/>
        <v>2.232142857142857</v>
      </c>
      <c r="M66" s="120">
        <f t="shared" si="5"/>
        <v>1.302083333333333</v>
      </c>
      <c r="N66" s="120">
        <f t="shared" si="5"/>
        <v>0.625</v>
      </c>
      <c r="O66" s="121">
        <f t="shared" si="5"/>
        <v>0.20833333333333334</v>
      </c>
    </row>
    <row r="67" spans="1:15" ht="12.75">
      <c r="A67" s="114">
        <v>1000</v>
      </c>
      <c r="B67" s="122">
        <f t="shared" si="5"/>
        <v>207.71020272515787</v>
      </c>
      <c r="C67" s="122">
        <f t="shared" si="5"/>
        <v>124.37810945273631</v>
      </c>
      <c r="D67" s="122">
        <f t="shared" si="5"/>
        <v>61.88118811881188</v>
      </c>
      <c r="E67" s="122">
        <f t="shared" si="5"/>
        <v>41.050903119868636</v>
      </c>
      <c r="F67" s="122">
        <f t="shared" si="5"/>
        <v>30.637254901960784</v>
      </c>
      <c r="G67" s="122">
        <f t="shared" si="5"/>
        <v>20.22653721682848</v>
      </c>
      <c r="H67" s="122">
        <f t="shared" si="5"/>
        <v>11.904761904761905</v>
      </c>
      <c r="I67" s="122">
        <f t="shared" si="5"/>
        <v>7.751937984496124</v>
      </c>
      <c r="J67" s="122">
        <f t="shared" si="5"/>
        <v>5.681818181818182</v>
      </c>
      <c r="K67" s="122">
        <f t="shared" si="5"/>
        <v>3.6231884057971016</v>
      </c>
      <c r="L67" s="122">
        <f t="shared" si="5"/>
        <v>2.6041666666666665</v>
      </c>
      <c r="M67" s="122">
        <f t="shared" si="5"/>
        <v>1.6025641025641026</v>
      </c>
      <c r="N67" s="122">
        <f t="shared" si="5"/>
        <v>0.8333333333333334</v>
      </c>
      <c r="O67" s="123">
        <f t="shared" si="5"/>
        <v>0.3125</v>
      </c>
    </row>
    <row r="70" spans="1:15" ht="12.75">
      <c r="A70" s="100" t="s">
        <v>33</v>
      </c>
      <c r="B70" s="101">
        <v>350</v>
      </c>
      <c r="C70" s="102"/>
      <c r="D70" s="102"/>
      <c r="E70" s="102"/>
      <c r="F70" s="102"/>
      <c r="G70" s="102"/>
      <c r="H70" s="102"/>
      <c r="I70" s="103">
        <f>B70</f>
        <v>350</v>
      </c>
      <c r="J70" s="102"/>
      <c r="K70" s="102"/>
      <c r="L70" s="102"/>
      <c r="M70" s="102"/>
      <c r="N70" s="102"/>
      <c r="O70" s="104"/>
    </row>
    <row r="71" spans="1:15" s="108" customFormat="1" ht="12.75">
      <c r="A71" s="105" t="s">
        <v>34</v>
      </c>
      <c r="B71" s="106">
        <v>3</v>
      </c>
      <c r="C71" s="106">
        <v>5</v>
      </c>
      <c r="D71" s="106">
        <v>10</v>
      </c>
      <c r="E71" s="106">
        <v>15</v>
      </c>
      <c r="F71" s="106">
        <v>20</v>
      </c>
      <c r="G71" s="106">
        <v>30</v>
      </c>
      <c r="H71" s="106">
        <v>50</v>
      </c>
      <c r="I71" s="106">
        <v>75</v>
      </c>
      <c r="J71" s="106">
        <v>100</v>
      </c>
      <c r="K71" s="106">
        <v>150</v>
      </c>
      <c r="L71" s="106">
        <v>200</v>
      </c>
      <c r="M71" s="106">
        <v>300</v>
      </c>
      <c r="N71" s="106">
        <v>500</v>
      </c>
      <c r="O71" s="107">
        <v>1000</v>
      </c>
    </row>
    <row r="72" spans="1:15" ht="12.75">
      <c r="A72" s="109" t="s">
        <v>35</v>
      </c>
      <c r="B72" s="97"/>
      <c r="C72" s="97"/>
      <c r="D72" s="97"/>
      <c r="E72" s="97"/>
      <c r="F72" s="97"/>
      <c r="G72" s="97"/>
      <c r="H72" s="97"/>
      <c r="I72" s="97"/>
      <c r="J72" s="97"/>
      <c r="K72" s="97"/>
      <c r="L72" s="97"/>
      <c r="M72" s="97"/>
      <c r="N72" s="97"/>
      <c r="O72" s="16"/>
    </row>
    <row r="73" spans="1:15" ht="12.75">
      <c r="A73" s="110">
        <v>0.2</v>
      </c>
      <c r="B73" s="120">
        <f aca="true" t="shared" si="6" ref="B73:O82">($A73*$B$70*0.001)/(B$71*$B$4*(B$71+$A73))</f>
        <v>18.229166666666664</v>
      </c>
      <c r="C73" s="120">
        <f t="shared" si="6"/>
        <v>6.730769230769231</v>
      </c>
      <c r="D73" s="120">
        <f t="shared" si="6"/>
        <v>1.7156862745098043</v>
      </c>
      <c r="E73" s="120">
        <f t="shared" si="6"/>
        <v>0.7675438596491229</v>
      </c>
      <c r="F73" s="120">
        <f t="shared" si="6"/>
        <v>0.4331683168316832</v>
      </c>
      <c r="G73" s="120">
        <f t="shared" si="6"/>
        <v>0.19315673289183224</v>
      </c>
      <c r="H73" s="120">
        <f t="shared" si="6"/>
        <v>0.06972111553784861</v>
      </c>
      <c r="I73" s="120">
        <f t="shared" si="6"/>
        <v>0.03102836879432624</v>
      </c>
      <c r="J73" s="120">
        <f t="shared" si="6"/>
        <v>0.01746506986027944</v>
      </c>
      <c r="K73" s="120">
        <f t="shared" si="6"/>
        <v>0.007767421216156236</v>
      </c>
      <c r="L73" s="120">
        <f t="shared" si="6"/>
        <v>0.004370629370629372</v>
      </c>
      <c r="M73" s="120">
        <f t="shared" si="6"/>
        <v>0.0019431490117699313</v>
      </c>
      <c r="N73" s="120">
        <f t="shared" si="6"/>
        <v>0.0006997201119552179</v>
      </c>
      <c r="O73" s="121">
        <f t="shared" si="6"/>
        <v>0.00017496500699860028</v>
      </c>
    </row>
    <row r="74" spans="1:15" ht="12.75">
      <c r="A74" s="110">
        <v>0.5</v>
      </c>
      <c r="B74" s="120">
        <f t="shared" si="6"/>
        <v>41.666666666666664</v>
      </c>
      <c r="C74" s="120">
        <f t="shared" si="6"/>
        <v>15.909090909090912</v>
      </c>
      <c r="D74" s="120">
        <f t="shared" si="6"/>
        <v>4.166666666666667</v>
      </c>
      <c r="E74" s="120">
        <f t="shared" si="6"/>
        <v>1.881720430107527</v>
      </c>
      <c r="F74" s="120">
        <f t="shared" si="6"/>
        <v>1.0670731707317074</v>
      </c>
      <c r="G74" s="120">
        <f t="shared" si="6"/>
        <v>0.47814207650273227</v>
      </c>
      <c r="H74" s="120">
        <f t="shared" si="6"/>
        <v>0.17326732673267328</v>
      </c>
      <c r="I74" s="120">
        <f t="shared" si="6"/>
        <v>0.0772626931567329</v>
      </c>
      <c r="J74" s="120">
        <f t="shared" si="6"/>
        <v>0.04353233830845771</v>
      </c>
      <c r="K74" s="120">
        <f t="shared" si="6"/>
        <v>0.01937984496124031</v>
      </c>
      <c r="L74" s="120">
        <f t="shared" si="6"/>
        <v>0.010910224438902745</v>
      </c>
      <c r="M74" s="120">
        <f t="shared" si="6"/>
        <v>0.004853022739877981</v>
      </c>
      <c r="N74" s="120">
        <f t="shared" si="6"/>
        <v>0.0017482517482517483</v>
      </c>
      <c r="O74" s="121">
        <f t="shared" si="6"/>
        <v>0.00043728135932033984</v>
      </c>
    </row>
    <row r="75" spans="1:15" ht="12.75">
      <c r="A75" s="110">
        <v>1</v>
      </c>
      <c r="B75" s="120">
        <f t="shared" si="6"/>
        <v>72.91666666666667</v>
      </c>
      <c r="C75" s="120">
        <f t="shared" si="6"/>
        <v>29.166666666666668</v>
      </c>
      <c r="D75" s="120">
        <f t="shared" si="6"/>
        <v>7.954545454545456</v>
      </c>
      <c r="E75" s="120">
        <f t="shared" si="6"/>
        <v>3.6458333333333335</v>
      </c>
      <c r="F75" s="120">
        <f t="shared" si="6"/>
        <v>2.0833333333333335</v>
      </c>
      <c r="G75" s="120">
        <f t="shared" si="6"/>
        <v>0.9408602150537635</v>
      </c>
      <c r="H75" s="120">
        <f t="shared" si="6"/>
        <v>0.3431372549019608</v>
      </c>
      <c r="I75" s="120">
        <f t="shared" si="6"/>
        <v>0.15350877192982457</v>
      </c>
      <c r="J75" s="120">
        <f t="shared" si="6"/>
        <v>0.08663366336633664</v>
      </c>
      <c r="K75" s="120">
        <f t="shared" si="6"/>
        <v>0.03863134657836645</v>
      </c>
      <c r="L75" s="120">
        <f t="shared" si="6"/>
        <v>0.021766169154228854</v>
      </c>
      <c r="M75" s="120">
        <f t="shared" si="6"/>
        <v>0.009689922480620155</v>
      </c>
      <c r="N75" s="120">
        <f t="shared" si="6"/>
        <v>0.0034930139720558886</v>
      </c>
      <c r="O75" s="121">
        <f t="shared" si="6"/>
        <v>0.0008741258741258741</v>
      </c>
    </row>
    <row r="76" spans="1:15" ht="12.75">
      <c r="A76" s="110">
        <v>2</v>
      </c>
      <c r="B76" s="120">
        <f t="shared" si="6"/>
        <v>116.66666666666667</v>
      </c>
      <c r="C76" s="120">
        <f t="shared" si="6"/>
        <v>50.00000000000001</v>
      </c>
      <c r="D76" s="120">
        <f t="shared" si="6"/>
        <v>14.583333333333334</v>
      </c>
      <c r="E76" s="120">
        <f t="shared" si="6"/>
        <v>6.862745098039216</v>
      </c>
      <c r="F76" s="120">
        <f t="shared" si="6"/>
        <v>3.977272727272728</v>
      </c>
      <c r="G76" s="120">
        <f t="shared" si="6"/>
        <v>1.8229166666666667</v>
      </c>
      <c r="H76" s="120">
        <f t="shared" si="6"/>
        <v>0.6730769230769231</v>
      </c>
      <c r="I76" s="120">
        <f t="shared" si="6"/>
        <v>0.30303030303030304</v>
      </c>
      <c r="J76" s="120">
        <f t="shared" si="6"/>
        <v>0.1715686274509804</v>
      </c>
      <c r="K76" s="120">
        <f t="shared" si="6"/>
        <v>0.07675438596491228</v>
      </c>
      <c r="L76" s="120">
        <f t="shared" si="6"/>
        <v>0.04331683168316832</v>
      </c>
      <c r="M76" s="120">
        <f t="shared" si="6"/>
        <v>0.019315673289183224</v>
      </c>
      <c r="N76" s="120">
        <f t="shared" si="6"/>
        <v>0.0069721115537848604</v>
      </c>
      <c r="O76" s="121">
        <f t="shared" si="6"/>
        <v>0.0017465069860279443</v>
      </c>
    </row>
    <row r="77" spans="1:15" ht="12.75">
      <c r="A77" s="110">
        <v>5</v>
      </c>
      <c r="B77" s="120">
        <f t="shared" si="6"/>
        <v>182.29166666666666</v>
      </c>
      <c r="C77" s="120">
        <f t="shared" si="6"/>
        <v>87.5</v>
      </c>
      <c r="D77" s="120">
        <f t="shared" si="6"/>
        <v>29.166666666666668</v>
      </c>
      <c r="E77" s="120">
        <f t="shared" si="6"/>
        <v>14.583333333333334</v>
      </c>
      <c r="F77" s="120">
        <f t="shared" si="6"/>
        <v>8.75</v>
      </c>
      <c r="G77" s="120">
        <f t="shared" si="6"/>
        <v>4.166666666666667</v>
      </c>
      <c r="H77" s="120">
        <f t="shared" si="6"/>
        <v>1.5909090909090908</v>
      </c>
      <c r="I77" s="120">
        <f t="shared" si="6"/>
        <v>0.7291666666666665</v>
      </c>
      <c r="J77" s="120">
        <f t="shared" si="6"/>
        <v>0.41666666666666663</v>
      </c>
      <c r="K77" s="120">
        <f t="shared" si="6"/>
        <v>0.1881720430107527</v>
      </c>
      <c r="L77" s="120">
        <f t="shared" si="6"/>
        <v>0.10670731707317074</v>
      </c>
      <c r="M77" s="120">
        <f t="shared" si="6"/>
        <v>0.04781420765027322</v>
      </c>
      <c r="N77" s="120">
        <f t="shared" si="6"/>
        <v>0.017326732673267328</v>
      </c>
      <c r="O77" s="121">
        <f t="shared" si="6"/>
        <v>0.004353233830845771</v>
      </c>
    </row>
    <row r="78" spans="1:15" ht="12.75">
      <c r="A78" s="110">
        <v>10</v>
      </c>
      <c r="B78" s="120">
        <f t="shared" si="6"/>
        <v>224.35897435897434</v>
      </c>
      <c r="C78" s="120">
        <f t="shared" si="6"/>
        <v>116.66666666666667</v>
      </c>
      <c r="D78" s="120">
        <f t="shared" si="6"/>
        <v>43.75</v>
      </c>
      <c r="E78" s="120">
        <f t="shared" si="6"/>
        <v>23.333333333333336</v>
      </c>
      <c r="F78" s="120">
        <f t="shared" si="6"/>
        <v>14.583333333333334</v>
      </c>
      <c r="G78" s="120">
        <f t="shared" si="6"/>
        <v>7.291666666666667</v>
      </c>
      <c r="H78" s="120">
        <f t="shared" si="6"/>
        <v>2.916666666666667</v>
      </c>
      <c r="I78" s="120">
        <f t="shared" si="6"/>
        <v>1.372549019607843</v>
      </c>
      <c r="J78" s="120">
        <f t="shared" si="6"/>
        <v>0.7954545454545454</v>
      </c>
      <c r="K78" s="120">
        <f t="shared" si="6"/>
        <v>0.36458333333333326</v>
      </c>
      <c r="L78" s="120">
        <f t="shared" si="6"/>
        <v>0.20833333333333331</v>
      </c>
      <c r="M78" s="120">
        <f t="shared" si="6"/>
        <v>0.09408602150537634</v>
      </c>
      <c r="N78" s="120">
        <f t="shared" si="6"/>
        <v>0.03431372549019608</v>
      </c>
      <c r="O78" s="121">
        <f t="shared" si="6"/>
        <v>0.008663366336633664</v>
      </c>
    </row>
    <row r="79" spans="1:15" ht="12.75">
      <c r="A79" s="110">
        <v>20</v>
      </c>
      <c r="B79" s="120">
        <f t="shared" si="6"/>
        <v>253.62318840579707</v>
      </c>
      <c r="C79" s="120">
        <f t="shared" si="6"/>
        <v>140</v>
      </c>
      <c r="D79" s="120">
        <f t="shared" si="6"/>
        <v>58.333333333333336</v>
      </c>
      <c r="E79" s="120">
        <f t="shared" si="6"/>
        <v>33.333333333333336</v>
      </c>
      <c r="F79" s="120">
        <f t="shared" si="6"/>
        <v>21.875</v>
      </c>
      <c r="G79" s="120">
        <f t="shared" si="6"/>
        <v>11.666666666666668</v>
      </c>
      <c r="H79" s="120">
        <f t="shared" si="6"/>
        <v>4.999999999999999</v>
      </c>
      <c r="I79" s="120">
        <f t="shared" si="6"/>
        <v>2.456140350877193</v>
      </c>
      <c r="J79" s="120">
        <f t="shared" si="6"/>
        <v>1.4583333333333335</v>
      </c>
      <c r="K79" s="120">
        <f t="shared" si="6"/>
        <v>0.6862745098039215</v>
      </c>
      <c r="L79" s="120">
        <f t="shared" si="6"/>
        <v>0.3977272727272727</v>
      </c>
      <c r="M79" s="120">
        <f t="shared" si="6"/>
        <v>0.18229166666666663</v>
      </c>
      <c r="N79" s="120">
        <f t="shared" si="6"/>
        <v>0.0673076923076923</v>
      </c>
      <c r="O79" s="121">
        <f t="shared" si="6"/>
        <v>0.01715686274509804</v>
      </c>
    </row>
    <row r="80" spans="1:15" ht="12.75">
      <c r="A80" s="110">
        <v>30</v>
      </c>
      <c r="B80" s="120">
        <f t="shared" si="6"/>
        <v>265.1515151515151</v>
      </c>
      <c r="C80" s="120">
        <f t="shared" si="6"/>
        <v>149.99999999999997</v>
      </c>
      <c r="D80" s="120">
        <f t="shared" si="6"/>
        <v>65.625</v>
      </c>
      <c r="E80" s="120">
        <f t="shared" si="6"/>
        <v>38.888888888888886</v>
      </c>
      <c r="F80" s="120">
        <f t="shared" si="6"/>
        <v>26.25</v>
      </c>
      <c r="G80" s="120">
        <f t="shared" si="6"/>
        <v>14.583333333333334</v>
      </c>
      <c r="H80" s="120">
        <f t="shared" si="6"/>
        <v>6.5625</v>
      </c>
      <c r="I80" s="120">
        <f t="shared" si="6"/>
        <v>3.333333333333333</v>
      </c>
      <c r="J80" s="120">
        <f t="shared" si="6"/>
        <v>2.019230769230769</v>
      </c>
      <c r="K80" s="120">
        <f t="shared" si="6"/>
        <v>0.9722222222222222</v>
      </c>
      <c r="L80" s="120">
        <f t="shared" si="6"/>
        <v>0.5706521739130435</v>
      </c>
      <c r="M80" s="120">
        <f t="shared" si="6"/>
        <v>0.26515151515151514</v>
      </c>
      <c r="N80" s="120">
        <f t="shared" si="6"/>
        <v>0.09905660377358491</v>
      </c>
      <c r="O80" s="121">
        <f t="shared" si="6"/>
        <v>0.025485436893203883</v>
      </c>
    </row>
    <row r="81" spans="1:15" ht="12.75">
      <c r="A81" s="110">
        <v>50</v>
      </c>
      <c r="B81" s="120">
        <f t="shared" si="6"/>
        <v>275.1572327044025</v>
      </c>
      <c r="C81" s="120">
        <f t="shared" si="6"/>
        <v>159.0909090909091</v>
      </c>
      <c r="D81" s="120">
        <f t="shared" si="6"/>
        <v>72.91666666666667</v>
      </c>
      <c r="E81" s="120">
        <f t="shared" si="6"/>
        <v>44.87179487179487</v>
      </c>
      <c r="F81" s="120">
        <f t="shared" si="6"/>
        <v>31.249999999999996</v>
      </c>
      <c r="G81" s="120">
        <f t="shared" si="6"/>
        <v>18.229166666666668</v>
      </c>
      <c r="H81" s="120">
        <f t="shared" si="6"/>
        <v>8.75</v>
      </c>
      <c r="I81" s="120">
        <f t="shared" si="6"/>
        <v>4.666666666666666</v>
      </c>
      <c r="J81" s="120">
        <f t="shared" si="6"/>
        <v>2.9166666666666665</v>
      </c>
      <c r="K81" s="120">
        <f t="shared" si="6"/>
        <v>1.458333333333333</v>
      </c>
      <c r="L81" s="120">
        <f t="shared" si="6"/>
        <v>0.875</v>
      </c>
      <c r="M81" s="120">
        <f t="shared" si="6"/>
        <v>0.4166666666666667</v>
      </c>
      <c r="N81" s="120">
        <f t="shared" si="6"/>
        <v>0.1590909090909091</v>
      </c>
      <c r="O81" s="121">
        <f t="shared" si="6"/>
        <v>0.041666666666666664</v>
      </c>
    </row>
    <row r="82" spans="1:15" ht="12.75">
      <c r="A82" s="110">
        <v>75</v>
      </c>
      <c r="B82" s="120">
        <f t="shared" si="6"/>
        <v>280.44871794871796</v>
      </c>
      <c r="C82" s="120">
        <f t="shared" si="6"/>
        <v>164.0625</v>
      </c>
      <c r="D82" s="120">
        <f t="shared" si="6"/>
        <v>77.20588235294117</v>
      </c>
      <c r="E82" s="120">
        <f t="shared" si="6"/>
        <v>48.61111111111111</v>
      </c>
      <c r="F82" s="120">
        <f t="shared" si="6"/>
        <v>34.53947368421053</v>
      </c>
      <c r="G82" s="120">
        <f t="shared" si="6"/>
        <v>20.833333333333332</v>
      </c>
      <c r="H82" s="120">
        <f t="shared" si="6"/>
        <v>10.5</v>
      </c>
      <c r="I82" s="120">
        <f t="shared" si="6"/>
        <v>5.833333333333333</v>
      </c>
      <c r="J82" s="120">
        <f t="shared" si="6"/>
        <v>3.75</v>
      </c>
      <c r="K82" s="120">
        <f t="shared" si="6"/>
        <v>1.9444444444444442</v>
      </c>
      <c r="L82" s="120">
        <f t="shared" si="6"/>
        <v>1.1931818181818181</v>
      </c>
      <c r="M82" s="120">
        <f t="shared" si="6"/>
        <v>0.5833333333333334</v>
      </c>
      <c r="N82" s="120">
        <f t="shared" si="6"/>
        <v>0.22826086956521738</v>
      </c>
      <c r="O82" s="121">
        <f t="shared" si="6"/>
        <v>0.061046511627906974</v>
      </c>
    </row>
    <row r="83" spans="1:15" ht="12.75">
      <c r="A83" s="110">
        <v>100</v>
      </c>
      <c r="B83" s="120">
        <f aca="true" t="shared" si="7" ref="B83:O88">($A83*$B$70*0.001)/(B$71*$B$4*(B$71+$A83))</f>
        <v>283.1715210355987</v>
      </c>
      <c r="C83" s="120">
        <f t="shared" si="7"/>
        <v>166.66666666666669</v>
      </c>
      <c r="D83" s="120">
        <f t="shared" si="7"/>
        <v>79.54545454545455</v>
      </c>
      <c r="E83" s="120">
        <f t="shared" si="7"/>
        <v>50.724637681159415</v>
      </c>
      <c r="F83" s="120">
        <f t="shared" si="7"/>
        <v>36.458333333333336</v>
      </c>
      <c r="G83" s="120">
        <f t="shared" si="7"/>
        <v>22.435897435897434</v>
      </c>
      <c r="H83" s="120">
        <f t="shared" si="7"/>
        <v>11.666666666666666</v>
      </c>
      <c r="I83" s="120">
        <f t="shared" si="7"/>
        <v>6.666666666666667</v>
      </c>
      <c r="J83" s="120">
        <f t="shared" si="7"/>
        <v>4.375</v>
      </c>
      <c r="K83" s="120">
        <f t="shared" si="7"/>
        <v>2.333333333333333</v>
      </c>
      <c r="L83" s="120">
        <f t="shared" si="7"/>
        <v>1.4583333333333333</v>
      </c>
      <c r="M83" s="120">
        <f t="shared" si="7"/>
        <v>0.7291666666666665</v>
      </c>
      <c r="N83" s="120">
        <f t="shared" si="7"/>
        <v>0.2916666666666667</v>
      </c>
      <c r="O83" s="121">
        <f t="shared" si="7"/>
        <v>0.07954545454545454</v>
      </c>
    </row>
    <row r="84" spans="1:15" ht="12.75">
      <c r="A84" s="113">
        <v>150</v>
      </c>
      <c r="B84" s="120">
        <f t="shared" si="7"/>
        <v>285.9477124183006</v>
      </c>
      <c r="C84" s="120">
        <f t="shared" si="7"/>
        <v>169.3548387096774</v>
      </c>
      <c r="D84" s="120">
        <f t="shared" si="7"/>
        <v>82.03125</v>
      </c>
      <c r="E84" s="120">
        <f t="shared" si="7"/>
        <v>53.03030303030303</v>
      </c>
      <c r="F84" s="120">
        <f t="shared" si="7"/>
        <v>38.60294117647059</v>
      </c>
      <c r="G84" s="120">
        <f t="shared" si="7"/>
        <v>24.305555555555554</v>
      </c>
      <c r="H84" s="120">
        <f t="shared" si="7"/>
        <v>13.125</v>
      </c>
      <c r="I84" s="120">
        <f t="shared" si="7"/>
        <v>7.777777777777777</v>
      </c>
      <c r="J84" s="120">
        <f t="shared" si="7"/>
        <v>5.25</v>
      </c>
      <c r="K84" s="120">
        <f t="shared" si="7"/>
        <v>2.9166666666666665</v>
      </c>
      <c r="L84" s="120">
        <f t="shared" si="7"/>
        <v>1.875</v>
      </c>
      <c r="M84" s="120">
        <f t="shared" si="7"/>
        <v>0.9722222222222221</v>
      </c>
      <c r="N84" s="120">
        <f t="shared" si="7"/>
        <v>0.40384615384615385</v>
      </c>
      <c r="O84" s="121">
        <f t="shared" si="7"/>
        <v>0.11413043478260869</v>
      </c>
    </row>
    <row r="85" spans="1:15" ht="12.75">
      <c r="A85" s="110">
        <v>200</v>
      </c>
      <c r="B85" s="120">
        <f t="shared" si="7"/>
        <v>287.35632183908046</v>
      </c>
      <c r="C85" s="120">
        <f t="shared" si="7"/>
        <v>170.73170731707316</v>
      </c>
      <c r="D85" s="120">
        <f t="shared" si="7"/>
        <v>83.33333333333334</v>
      </c>
      <c r="E85" s="120">
        <f t="shared" si="7"/>
        <v>54.263565891472865</v>
      </c>
      <c r="F85" s="120">
        <f t="shared" si="7"/>
        <v>39.77272727272727</v>
      </c>
      <c r="G85" s="120">
        <f t="shared" si="7"/>
        <v>25.362318840579707</v>
      </c>
      <c r="H85" s="120">
        <f t="shared" si="7"/>
        <v>14</v>
      </c>
      <c r="I85" s="120">
        <f t="shared" si="7"/>
        <v>8.484848484848484</v>
      </c>
      <c r="J85" s="120">
        <f t="shared" si="7"/>
        <v>5.833333333333333</v>
      </c>
      <c r="K85" s="120">
        <f t="shared" si="7"/>
        <v>3.3333333333333335</v>
      </c>
      <c r="L85" s="120">
        <f t="shared" si="7"/>
        <v>2.1875</v>
      </c>
      <c r="M85" s="120">
        <f t="shared" si="7"/>
        <v>1.1666666666666665</v>
      </c>
      <c r="N85" s="120">
        <f t="shared" si="7"/>
        <v>0.5</v>
      </c>
      <c r="O85" s="121">
        <f t="shared" si="7"/>
        <v>0.14583333333333334</v>
      </c>
    </row>
    <row r="86" spans="1:15" ht="12.75">
      <c r="A86" s="110">
        <v>300</v>
      </c>
      <c r="B86" s="120">
        <f t="shared" si="7"/>
        <v>288.7788778877887</v>
      </c>
      <c r="C86" s="120">
        <f t="shared" si="7"/>
        <v>172.13114754098362</v>
      </c>
      <c r="D86" s="120">
        <f t="shared" si="7"/>
        <v>84.6774193548387</v>
      </c>
      <c r="E86" s="120">
        <f t="shared" si="7"/>
        <v>55.55555555555555</v>
      </c>
      <c r="F86" s="120">
        <f t="shared" si="7"/>
        <v>41.015625</v>
      </c>
      <c r="G86" s="120">
        <f t="shared" si="7"/>
        <v>26.515151515151516</v>
      </c>
      <c r="H86" s="120">
        <f t="shared" si="7"/>
        <v>15</v>
      </c>
      <c r="I86" s="120">
        <f t="shared" si="7"/>
        <v>9.333333333333334</v>
      </c>
      <c r="J86" s="120">
        <f t="shared" si="7"/>
        <v>6.5625</v>
      </c>
      <c r="K86" s="120">
        <f t="shared" si="7"/>
        <v>3.8888888888888884</v>
      </c>
      <c r="L86" s="120">
        <f t="shared" si="7"/>
        <v>2.625</v>
      </c>
      <c r="M86" s="120">
        <f t="shared" si="7"/>
        <v>1.4583333333333333</v>
      </c>
      <c r="N86" s="120">
        <f t="shared" si="7"/>
        <v>0.65625</v>
      </c>
      <c r="O86" s="121">
        <f t="shared" si="7"/>
        <v>0.20192307692307693</v>
      </c>
    </row>
    <row r="87" spans="1:15" ht="12.75">
      <c r="A87" s="110">
        <v>500</v>
      </c>
      <c r="B87" s="120">
        <f t="shared" si="7"/>
        <v>289.92710404241217</v>
      </c>
      <c r="C87" s="120">
        <f t="shared" si="7"/>
        <v>173.26732673267327</v>
      </c>
      <c r="D87" s="120">
        <f t="shared" si="7"/>
        <v>85.7843137254902</v>
      </c>
      <c r="E87" s="120">
        <f t="shared" si="7"/>
        <v>56.63430420711974</v>
      </c>
      <c r="F87" s="120">
        <f t="shared" si="7"/>
        <v>42.06730769230769</v>
      </c>
      <c r="G87" s="120">
        <f t="shared" si="7"/>
        <v>27.51572327044025</v>
      </c>
      <c r="H87" s="120">
        <f t="shared" si="7"/>
        <v>15.909090909090908</v>
      </c>
      <c r="I87" s="120">
        <f t="shared" si="7"/>
        <v>10.144927536231885</v>
      </c>
      <c r="J87" s="120">
        <f t="shared" si="7"/>
        <v>7.291666666666667</v>
      </c>
      <c r="K87" s="120">
        <f t="shared" si="7"/>
        <v>4.487179487179487</v>
      </c>
      <c r="L87" s="120">
        <f t="shared" si="7"/>
        <v>3.125</v>
      </c>
      <c r="M87" s="120">
        <f t="shared" si="7"/>
        <v>1.8229166666666663</v>
      </c>
      <c r="N87" s="120">
        <f t="shared" si="7"/>
        <v>0.875</v>
      </c>
      <c r="O87" s="121">
        <f t="shared" si="7"/>
        <v>0.2916666666666667</v>
      </c>
    </row>
    <row r="88" spans="1:15" ht="12.75">
      <c r="A88" s="114">
        <v>1000</v>
      </c>
      <c r="B88" s="122">
        <f t="shared" si="7"/>
        <v>290.794283815221</v>
      </c>
      <c r="C88" s="122">
        <f t="shared" si="7"/>
        <v>174.1293532338308</v>
      </c>
      <c r="D88" s="122">
        <f t="shared" si="7"/>
        <v>86.63366336633663</v>
      </c>
      <c r="E88" s="122">
        <f t="shared" si="7"/>
        <v>57.47126436781609</v>
      </c>
      <c r="F88" s="122">
        <f t="shared" si="7"/>
        <v>42.8921568627451</v>
      </c>
      <c r="G88" s="122">
        <f t="shared" si="7"/>
        <v>28.31715210355987</v>
      </c>
      <c r="H88" s="122">
        <f t="shared" si="7"/>
        <v>16.666666666666668</v>
      </c>
      <c r="I88" s="122">
        <f t="shared" si="7"/>
        <v>10.852713178294573</v>
      </c>
      <c r="J88" s="122">
        <f t="shared" si="7"/>
        <v>7.954545454545454</v>
      </c>
      <c r="K88" s="122">
        <f t="shared" si="7"/>
        <v>5.072463768115942</v>
      </c>
      <c r="L88" s="122">
        <f t="shared" si="7"/>
        <v>3.6458333333333335</v>
      </c>
      <c r="M88" s="122">
        <f t="shared" si="7"/>
        <v>2.2435897435897436</v>
      </c>
      <c r="N88" s="122">
        <f t="shared" si="7"/>
        <v>1.1666666666666667</v>
      </c>
      <c r="O88" s="123">
        <f t="shared" si="7"/>
        <v>0.4375</v>
      </c>
    </row>
    <row r="91" spans="1:15" ht="12.75">
      <c r="A91" s="100" t="s">
        <v>33</v>
      </c>
      <c r="B91" s="101">
        <v>450</v>
      </c>
      <c r="C91" s="102"/>
      <c r="D91" s="102"/>
      <c r="E91" s="102"/>
      <c r="F91" s="102"/>
      <c r="G91" s="102"/>
      <c r="H91" s="102"/>
      <c r="I91" s="103">
        <f>B91</f>
        <v>450</v>
      </c>
      <c r="J91" s="102"/>
      <c r="K91" s="102"/>
      <c r="L91" s="102"/>
      <c r="M91" s="102"/>
      <c r="N91" s="102"/>
      <c r="O91" s="104"/>
    </row>
    <row r="92" spans="1:15" s="108" customFormat="1" ht="12.75">
      <c r="A92" s="105" t="s">
        <v>34</v>
      </c>
      <c r="B92" s="106">
        <v>3</v>
      </c>
      <c r="C92" s="106">
        <v>5</v>
      </c>
      <c r="D92" s="106">
        <v>10</v>
      </c>
      <c r="E92" s="106">
        <v>15</v>
      </c>
      <c r="F92" s="106">
        <v>20</v>
      </c>
      <c r="G92" s="106">
        <v>30</v>
      </c>
      <c r="H92" s="106">
        <v>50</v>
      </c>
      <c r="I92" s="106">
        <v>75</v>
      </c>
      <c r="J92" s="106">
        <v>100</v>
      </c>
      <c r="K92" s="106">
        <v>150</v>
      </c>
      <c r="L92" s="106">
        <v>200</v>
      </c>
      <c r="M92" s="106">
        <v>300</v>
      </c>
      <c r="N92" s="106">
        <v>500</v>
      </c>
      <c r="O92" s="107">
        <v>1000</v>
      </c>
    </row>
    <row r="93" spans="1:15" ht="12.75">
      <c r="A93" s="109" t="s">
        <v>35</v>
      </c>
      <c r="B93" s="117"/>
      <c r="C93" s="117"/>
      <c r="D93" s="117"/>
      <c r="E93" s="117"/>
      <c r="F93" s="117"/>
      <c r="G93" s="117"/>
      <c r="H93" s="117"/>
      <c r="I93" s="117"/>
      <c r="J93" s="117"/>
      <c r="K93" s="117"/>
      <c r="L93" s="117"/>
      <c r="M93" s="97"/>
      <c r="N93" s="97"/>
      <c r="O93" s="16"/>
    </row>
    <row r="94" spans="1:15" ht="12.75">
      <c r="A94" s="110">
        <v>0.2</v>
      </c>
      <c r="B94" s="120">
        <f aca="true" t="shared" si="8" ref="B94:O103">($A94*$B$91*0.001)/(B$92*$B$4*(B$92+$A94))</f>
        <v>23.437499999999996</v>
      </c>
      <c r="C94" s="120">
        <f t="shared" si="8"/>
        <v>8.653846153846153</v>
      </c>
      <c r="D94" s="120">
        <f t="shared" si="8"/>
        <v>2.2058823529411766</v>
      </c>
      <c r="E94" s="120">
        <f t="shared" si="8"/>
        <v>0.9868421052631579</v>
      </c>
      <c r="F94" s="120">
        <f t="shared" si="8"/>
        <v>0.556930693069307</v>
      </c>
      <c r="G94" s="120">
        <f t="shared" si="8"/>
        <v>0.24834437086092714</v>
      </c>
      <c r="H94" s="120">
        <f t="shared" si="8"/>
        <v>0.0896414342629482</v>
      </c>
      <c r="I94" s="120">
        <f t="shared" si="8"/>
        <v>0.03989361702127659</v>
      </c>
      <c r="J94" s="120">
        <f t="shared" si="8"/>
        <v>0.02245508982035928</v>
      </c>
      <c r="K94" s="120">
        <f t="shared" si="8"/>
        <v>0.009986684420772303</v>
      </c>
      <c r="L94" s="120">
        <f t="shared" si="8"/>
        <v>0.00561938061938062</v>
      </c>
      <c r="M94" s="120">
        <f t="shared" si="8"/>
        <v>0.002498334443704197</v>
      </c>
      <c r="N94" s="120">
        <f t="shared" si="8"/>
        <v>0.0008996401439424229</v>
      </c>
      <c r="O94" s="121">
        <f t="shared" si="8"/>
        <v>0.00022495500899820034</v>
      </c>
    </row>
    <row r="95" spans="1:15" ht="12.75">
      <c r="A95" s="110">
        <v>0.5</v>
      </c>
      <c r="B95" s="120">
        <f t="shared" si="8"/>
        <v>53.57142857142856</v>
      </c>
      <c r="C95" s="120">
        <f t="shared" si="8"/>
        <v>20.454545454545457</v>
      </c>
      <c r="D95" s="120">
        <f t="shared" si="8"/>
        <v>5.357142857142857</v>
      </c>
      <c r="E95" s="120">
        <f t="shared" si="8"/>
        <v>2.4193548387096775</v>
      </c>
      <c r="F95" s="120">
        <f t="shared" si="8"/>
        <v>1.371951219512195</v>
      </c>
      <c r="G95" s="120">
        <f t="shared" si="8"/>
        <v>0.6147540983606558</v>
      </c>
      <c r="H95" s="120">
        <f t="shared" si="8"/>
        <v>0.22277227722772278</v>
      </c>
      <c r="I95" s="120">
        <f t="shared" si="8"/>
        <v>0.09933774834437085</v>
      </c>
      <c r="J95" s="120">
        <f t="shared" si="8"/>
        <v>0.05597014925373134</v>
      </c>
      <c r="K95" s="120">
        <f t="shared" si="8"/>
        <v>0.02491694352159468</v>
      </c>
      <c r="L95" s="120">
        <f t="shared" si="8"/>
        <v>0.014027431421446385</v>
      </c>
      <c r="M95" s="120">
        <f t="shared" si="8"/>
        <v>0.006239600665557404</v>
      </c>
      <c r="N95" s="120">
        <f t="shared" si="8"/>
        <v>0.0022477522477522475</v>
      </c>
      <c r="O95" s="121">
        <f t="shared" si="8"/>
        <v>0.0005622188905547226</v>
      </c>
    </row>
    <row r="96" spans="1:15" ht="12.75">
      <c r="A96" s="110">
        <v>1</v>
      </c>
      <c r="B96" s="120">
        <f t="shared" si="8"/>
        <v>93.75</v>
      </c>
      <c r="C96" s="120">
        <f t="shared" si="8"/>
        <v>37.5</v>
      </c>
      <c r="D96" s="120">
        <f t="shared" si="8"/>
        <v>10.227272727272728</v>
      </c>
      <c r="E96" s="120">
        <f t="shared" si="8"/>
        <v>4.6875</v>
      </c>
      <c r="F96" s="120">
        <f t="shared" si="8"/>
        <v>2.6785714285714284</v>
      </c>
      <c r="G96" s="120">
        <f t="shared" si="8"/>
        <v>1.2096774193548387</v>
      </c>
      <c r="H96" s="120">
        <f t="shared" si="8"/>
        <v>0.4411764705882353</v>
      </c>
      <c r="I96" s="120">
        <f t="shared" si="8"/>
        <v>0.19736842105263155</v>
      </c>
      <c r="J96" s="120">
        <f t="shared" si="8"/>
        <v>0.11138613861386139</v>
      </c>
      <c r="K96" s="120">
        <f t="shared" si="8"/>
        <v>0.04966887417218543</v>
      </c>
      <c r="L96" s="120">
        <f t="shared" si="8"/>
        <v>0.02798507462686567</v>
      </c>
      <c r="M96" s="120">
        <f t="shared" si="8"/>
        <v>0.01245847176079734</v>
      </c>
      <c r="N96" s="120">
        <f t="shared" si="8"/>
        <v>0.004491017964071856</v>
      </c>
      <c r="O96" s="121">
        <f t="shared" si="8"/>
        <v>0.0011238761238761238</v>
      </c>
    </row>
    <row r="97" spans="1:15" ht="12.75">
      <c r="A97" s="110">
        <v>2</v>
      </c>
      <c r="B97" s="120">
        <f t="shared" si="8"/>
        <v>150</v>
      </c>
      <c r="C97" s="120">
        <f t="shared" si="8"/>
        <v>64.28571428571429</v>
      </c>
      <c r="D97" s="120">
        <f t="shared" si="8"/>
        <v>18.75</v>
      </c>
      <c r="E97" s="120">
        <f t="shared" si="8"/>
        <v>8.823529411764705</v>
      </c>
      <c r="F97" s="120">
        <f t="shared" si="8"/>
        <v>5.113636363636364</v>
      </c>
      <c r="G97" s="120">
        <f t="shared" si="8"/>
        <v>2.34375</v>
      </c>
      <c r="H97" s="120">
        <f t="shared" si="8"/>
        <v>0.8653846153846154</v>
      </c>
      <c r="I97" s="120">
        <f t="shared" si="8"/>
        <v>0.38961038961038963</v>
      </c>
      <c r="J97" s="120">
        <f t="shared" si="8"/>
        <v>0.22058823529411764</v>
      </c>
      <c r="K97" s="120">
        <f t="shared" si="8"/>
        <v>0.09868421052631578</v>
      </c>
      <c r="L97" s="120">
        <f t="shared" si="8"/>
        <v>0.055693069306930694</v>
      </c>
      <c r="M97" s="120">
        <f t="shared" si="8"/>
        <v>0.024834437086092714</v>
      </c>
      <c r="N97" s="120">
        <f t="shared" si="8"/>
        <v>0.00896414342629482</v>
      </c>
      <c r="O97" s="121">
        <f t="shared" si="8"/>
        <v>0.002245508982035928</v>
      </c>
    </row>
    <row r="98" spans="1:15" ht="12.75">
      <c r="A98" s="110">
        <v>5</v>
      </c>
      <c r="B98" s="120">
        <f t="shared" si="8"/>
        <v>234.37499999999997</v>
      </c>
      <c r="C98" s="120">
        <f t="shared" si="8"/>
        <v>112.5</v>
      </c>
      <c r="D98" s="120">
        <f t="shared" si="8"/>
        <v>37.5</v>
      </c>
      <c r="E98" s="120">
        <f t="shared" si="8"/>
        <v>18.75</v>
      </c>
      <c r="F98" s="120">
        <f t="shared" si="8"/>
        <v>11.25</v>
      </c>
      <c r="G98" s="120">
        <f t="shared" si="8"/>
        <v>5.357142857142858</v>
      </c>
      <c r="H98" s="120">
        <f t="shared" si="8"/>
        <v>2.0454545454545454</v>
      </c>
      <c r="I98" s="120">
        <f t="shared" si="8"/>
        <v>0.9374999999999999</v>
      </c>
      <c r="J98" s="120">
        <f t="shared" si="8"/>
        <v>0.5357142857142857</v>
      </c>
      <c r="K98" s="120">
        <f t="shared" si="8"/>
        <v>0.24193548387096772</v>
      </c>
      <c r="L98" s="120">
        <f t="shared" si="8"/>
        <v>0.13719512195121952</v>
      </c>
      <c r="M98" s="120">
        <f t="shared" si="8"/>
        <v>0.06147540983606557</v>
      </c>
      <c r="N98" s="120">
        <f t="shared" si="8"/>
        <v>0.022277227722772276</v>
      </c>
      <c r="O98" s="121">
        <f t="shared" si="8"/>
        <v>0.005597014925373134</v>
      </c>
    </row>
    <row r="99" spans="1:15" ht="12.75">
      <c r="A99" s="110">
        <v>10</v>
      </c>
      <c r="B99" s="120">
        <f t="shared" si="8"/>
        <v>288.46153846153845</v>
      </c>
      <c r="C99" s="120">
        <f t="shared" si="8"/>
        <v>150</v>
      </c>
      <c r="D99" s="120">
        <f t="shared" si="8"/>
        <v>56.25</v>
      </c>
      <c r="E99" s="120">
        <f t="shared" si="8"/>
        <v>30</v>
      </c>
      <c r="F99" s="120">
        <f t="shared" si="8"/>
        <v>18.75</v>
      </c>
      <c r="G99" s="120">
        <f t="shared" si="8"/>
        <v>9.375</v>
      </c>
      <c r="H99" s="120">
        <f t="shared" si="8"/>
        <v>3.75</v>
      </c>
      <c r="I99" s="120">
        <f t="shared" si="8"/>
        <v>1.764705882352941</v>
      </c>
      <c r="J99" s="120">
        <f t="shared" si="8"/>
        <v>1.0227272727272727</v>
      </c>
      <c r="K99" s="120">
        <f t="shared" si="8"/>
        <v>0.46874999999999994</v>
      </c>
      <c r="L99" s="120">
        <f t="shared" si="8"/>
        <v>0.26785714285714285</v>
      </c>
      <c r="M99" s="120">
        <f t="shared" si="8"/>
        <v>0.12096774193548386</v>
      </c>
      <c r="N99" s="120">
        <f t="shared" si="8"/>
        <v>0.04411764705882353</v>
      </c>
      <c r="O99" s="121">
        <f t="shared" si="8"/>
        <v>0.011138613861386138</v>
      </c>
    </row>
    <row r="100" spans="1:15" ht="12.75">
      <c r="A100" s="110">
        <v>20</v>
      </c>
      <c r="B100" s="120">
        <f t="shared" si="8"/>
        <v>326.08695652173907</v>
      </c>
      <c r="C100" s="120">
        <f t="shared" si="8"/>
        <v>180</v>
      </c>
      <c r="D100" s="120">
        <f t="shared" si="8"/>
        <v>75</v>
      </c>
      <c r="E100" s="120">
        <f t="shared" si="8"/>
        <v>42.85714285714286</v>
      </c>
      <c r="F100" s="120">
        <f t="shared" si="8"/>
        <v>28.125</v>
      </c>
      <c r="G100" s="120">
        <f t="shared" si="8"/>
        <v>15</v>
      </c>
      <c r="H100" s="120">
        <f t="shared" si="8"/>
        <v>6.428571428571428</v>
      </c>
      <c r="I100" s="120">
        <f t="shared" si="8"/>
        <v>3.1578947368421053</v>
      </c>
      <c r="J100" s="120">
        <f t="shared" si="8"/>
        <v>1.875</v>
      </c>
      <c r="K100" s="120">
        <f t="shared" si="8"/>
        <v>0.8823529411764705</v>
      </c>
      <c r="L100" s="120">
        <f t="shared" si="8"/>
        <v>0.5113636363636364</v>
      </c>
      <c r="M100" s="120">
        <f t="shared" si="8"/>
        <v>0.23437499999999997</v>
      </c>
      <c r="N100" s="120">
        <f t="shared" si="8"/>
        <v>0.08653846153846154</v>
      </c>
      <c r="O100" s="121">
        <f t="shared" si="8"/>
        <v>0.022058823529411766</v>
      </c>
    </row>
    <row r="101" spans="1:15" ht="12.75">
      <c r="A101" s="110">
        <v>30</v>
      </c>
      <c r="B101" s="120">
        <f t="shared" si="8"/>
        <v>340.9090909090909</v>
      </c>
      <c r="C101" s="120">
        <f t="shared" si="8"/>
        <v>192.85714285714283</v>
      </c>
      <c r="D101" s="120">
        <f t="shared" si="8"/>
        <v>84.375</v>
      </c>
      <c r="E101" s="120">
        <f t="shared" si="8"/>
        <v>50</v>
      </c>
      <c r="F101" s="120">
        <f t="shared" si="8"/>
        <v>33.75</v>
      </c>
      <c r="G101" s="120">
        <f t="shared" si="8"/>
        <v>18.75</v>
      </c>
      <c r="H101" s="120">
        <f t="shared" si="8"/>
        <v>8.4375</v>
      </c>
      <c r="I101" s="120">
        <f t="shared" si="8"/>
        <v>4.285714285714286</v>
      </c>
      <c r="J101" s="120">
        <f t="shared" si="8"/>
        <v>2.5961538461538463</v>
      </c>
      <c r="K101" s="120">
        <f t="shared" si="8"/>
        <v>1.25</v>
      </c>
      <c r="L101" s="120">
        <f t="shared" si="8"/>
        <v>0.733695652173913</v>
      </c>
      <c r="M101" s="120">
        <f t="shared" si="8"/>
        <v>0.3409090909090909</v>
      </c>
      <c r="N101" s="120">
        <f t="shared" si="8"/>
        <v>0.12735849056603774</v>
      </c>
      <c r="O101" s="121">
        <f t="shared" si="8"/>
        <v>0.032766990291262135</v>
      </c>
    </row>
    <row r="102" spans="1:15" ht="12.75">
      <c r="A102" s="110">
        <v>50</v>
      </c>
      <c r="B102" s="120">
        <f t="shared" si="8"/>
        <v>353.77358490566036</v>
      </c>
      <c r="C102" s="120">
        <f t="shared" si="8"/>
        <v>204.54545454545453</v>
      </c>
      <c r="D102" s="120">
        <f t="shared" si="8"/>
        <v>93.75</v>
      </c>
      <c r="E102" s="120">
        <f t="shared" si="8"/>
        <v>57.69230769230769</v>
      </c>
      <c r="F102" s="120">
        <f t="shared" si="8"/>
        <v>40.17857142857142</v>
      </c>
      <c r="G102" s="120">
        <f t="shared" si="8"/>
        <v>23.4375</v>
      </c>
      <c r="H102" s="120">
        <f t="shared" si="8"/>
        <v>11.25</v>
      </c>
      <c r="I102" s="120">
        <f t="shared" si="8"/>
        <v>5.999999999999999</v>
      </c>
      <c r="J102" s="120">
        <f t="shared" si="8"/>
        <v>3.75</v>
      </c>
      <c r="K102" s="120">
        <f t="shared" si="8"/>
        <v>1.8749999999999998</v>
      </c>
      <c r="L102" s="120">
        <f t="shared" si="8"/>
        <v>1.125</v>
      </c>
      <c r="M102" s="120">
        <f t="shared" si="8"/>
        <v>0.5357142857142857</v>
      </c>
      <c r="N102" s="120">
        <f t="shared" si="8"/>
        <v>0.20454545454545456</v>
      </c>
      <c r="O102" s="121">
        <f t="shared" si="8"/>
        <v>0.05357142857142857</v>
      </c>
    </row>
    <row r="103" spans="1:15" ht="12.75">
      <c r="A103" s="110">
        <v>75</v>
      </c>
      <c r="B103" s="120">
        <f t="shared" si="8"/>
        <v>360.5769230769231</v>
      </c>
      <c r="C103" s="120">
        <f t="shared" si="8"/>
        <v>210.9375</v>
      </c>
      <c r="D103" s="120">
        <f t="shared" si="8"/>
        <v>99.26470588235293</v>
      </c>
      <c r="E103" s="120">
        <f t="shared" si="8"/>
        <v>62.49999999999999</v>
      </c>
      <c r="F103" s="120">
        <f t="shared" si="8"/>
        <v>44.4078947368421</v>
      </c>
      <c r="G103" s="120">
        <f t="shared" si="8"/>
        <v>26.785714285714285</v>
      </c>
      <c r="H103" s="120">
        <f t="shared" si="8"/>
        <v>13.5</v>
      </c>
      <c r="I103" s="120">
        <f t="shared" si="8"/>
        <v>7.5</v>
      </c>
      <c r="J103" s="120">
        <f t="shared" si="8"/>
        <v>4.821428571428571</v>
      </c>
      <c r="K103" s="120">
        <f t="shared" si="8"/>
        <v>2.4999999999999996</v>
      </c>
      <c r="L103" s="120">
        <f t="shared" si="8"/>
        <v>1.5340909090909092</v>
      </c>
      <c r="M103" s="120">
        <f t="shared" si="8"/>
        <v>0.75</v>
      </c>
      <c r="N103" s="120">
        <f t="shared" si="8"/>
        <v>0.29347826086956524</v>
      </c>
      <c r="O103" s="121">
        <f t="shared" si="8"/>
        <v>0.07848837209302326</v>
      </c>
    </row>
    <row r="104" spans="1:15" ht="12.75">
      <c r="A104" s="110">
        <v>100</v>
      </c>
      <c r="B104" s="120">
        <f aca="true" t="shared" si="9" ref="B104:O109">($A104*$B$91*0.001)/(B$92*$B$4*(B$92+$A104))</f>
        <v>364.0776699029126</v>
      </c>
      <c r="C104" s="120">
        <f t="shared" si="9"/>
        <v>214.2857142857143</v>
      </c>
      <c r="D104" s="120">
        <f t="shared" si="9"/>
        <v>102.27272727272727</v>
      </c>
      <c r="E104" s="120">
        <f t="shared" si="9"/>
        <v>65.21739130434781</v>
      </c>
      <c r="F104" s="120">
        <f t="shared" si="9"/>
        <v>46.875</v>
      </c>
      <c r="G104" s="120">
        <f t="shared" si="9"/>
        <v>28.846153846153847</v>
      </c>
      <c r="H104" s="120">
        <f t="shared" si="9"/>
        <v>15</v>
      </c>
      <c r="I104" s="120">
        <f t="shared" si="9"/>
        <v>8.571428571428571</v>
      </c>
      <c r="J104" s="120">
        <f t="shared" si="9"/>
        <v>5.625</v>
      </c>
      <c r="K104" s="120">
        <f t="shared" si="9"/>
        <v>2.9999999999999996</v>
      </c>
      <c r="L104" s="120">
        <f t="shared" si="9"/>
        <v>1.875</v>
      </c>
      <c r="M104" s="120">
        <f t="shared" si="9"/>
        <v>0.9374999999999999</v>
      </c>
      <c r="N104" s="120">
        <f t="shared" si="9"/>
        <v>0.375</v>
      </c>
      <c r="O104" s="121">
        <f t="shared" si="9"/>
        <v>0.10227272727272728</v>
      </c>
    </row>
    <row r="105" spans="1:15" ht="12.75">
      <c r="A105" s="113">
        <v>150</v>
      </c>
      <c r="B105" s="120">
        <f t="shared" si="9"/>
        <v>367.6470588235294</v>
      </c>
      <c r="C105" s="120">
        <f t="shared" si="9"/>
        <v>217.74193548387098</v>
      </c>
      <c r="D105" s="120">
        <f t="shared" si="9"/>
        <v>105.46875</v>
      </c>
      <c r="E105" s="120">
        <f t="shared" si="9"/>
        <v>68.18181818181819</v>
      </c>
      <c r="F105" s="120">
        <f t="shared" si="9"/>
        <v>49.632352941176464</v>
      </c>
      <c r="G105" s="120">
        <f t="shared" si="9"/>
        <v>31.249999999999996</v>
      </c>
      <c r="H105" s="120">
        <f t="shared" si="9"/>
        <v>16.875</v>
      </c>
      <c r="I105" s="120">
        <f t="shared" si="9"/>
        <v>9.999999999999998</v>
      </c>
      <c r="J105" s="120">
        <f t="shared" si="9"/>
        <v>6.75</v>
      </c>
      <c r="K105" s="120">
        <f t="shared" si="9"/>
        <v>3.75</v>
      </c>
      <c r="L105" s="120">
        <f t="shared" si="9"/>
        <v>2.4107142857142856</v>
      </c>
      <c r="M105" s="120">
        <f t="shared" si="9"/>
        <v>1.2499999999999998</v>
      </c>
      <c r="N105" s="120">
        <f t="shared" si="9"/>
        <v>0.5192307692307693</v>
      </c>
      <c r="O105" s="121">
        <f t="shared" si="9"/>
        <v>0.14673913043478262</v>
      </c>
    </row>
    <row r="106" spans="1:15" ht="12.75">
      <c r="A106" s="110">
        <v>200</v>
      </c>
      <c r="B106" s="120">
        <f t="shared" si="9"/>
        <v>369.4581280788177</v>
      </c>
      <c r="C106" s="120">
        <f t="shared" si="9"/>
        <v>219.5121951219512</v>
      </c>
      <c r="D106" s="120">
        <f t="shared" si="9"/>
        <v>107.14285714285715</v>
      </c>
      <c r="E106" s="120">
        <f t="shared" si="9"/>
        <v>69.76744186046511</v>
      </c>
      <c r="F106" s="120">
        <f t="shared" si="9"/>
        <v>51.13636363636363</v>
      </c>
      <c r="G106" s="120">
        <f t="shared" si="9"/>
        <v>32.60869565217391</v>
      </c>
      <c r="H106" s="120">
        <f t="shared" si="9"/>
        <v>18</v>
      </c>
      <c r="I106" s="120">
        <f t="shared" si="9"/>
        <v>10.909090909090908</v>
      </c>
      <c r="J106" s="120">
        <f t="shared" si="9"/>
        <v>7.5</v>
      </c>
      <c r="K106" s="120">
        <f t="shared" si="9"/>
        <v>4.285714285714286</v>
      </c>
      <c r="L106" s="120">
        <f t="shared" si="9"/>
        <v>2.8125</v>
      </c>
      <c r="M106" s="120">
        <f t="shared" si="9"/>
        <v>1.4999999999999998</v>
      </c>
      <c r="N106" s="120">
        <f t="shared" si="9"/>
        <v>0.6428571428571429</v>
      </c>
      <c r="O106" s="121">
        <f t="shared" si="9"/>
        <v>0.1875</v>
      </c>
    </row>
    <row r="107" spans="1:15" ht="12.75">
      <c r="A107" s="110">
        <v>300</v>
      </c>
      <c r="B107" s="120">
        <f t="shared" si="9"/>
        <v>371.28712871287127</v>
      </c>
      <c r="C107" s="120">
        <f t="shared" si="9"/>
        <v>221.31147540983608</v>
      </c>
      <c r="D107" s="120">
        <f t="shared" si="9"/>
        <v>108.87096774193549</v>
      </c>
      <c r="E107" s="120">
        <f t="shared" si="9"/>
        <v>71.42857142857143</v>
      </c>
      <c r="F107" s="120">
        <f t="shared" si="9"/>
        <v>52.734375</v>
      </c>
      <c r="G107" s="120">
        <f t="shared" si="9"/>
        <v>34.09090909090909</v>
      </c>
      <c r="H107" s="120">
        <f t="shared" si="9"/>
        <v>19.285714285714285</v>
      </c>
      <c r="I107" s="120">
        <f t="shared" si="9"/>
        <v>12</v>
      </c>
      <c r="J107" s="120">
        <f t="shared" si="9"/>
        <v>8.4375</v>
      </c>
      <c r="K107" s="120">
        <f t="shared" si="9"/>
        <v>4.999999999999999</v>
      </c>
      <c r="L107" s="120">
        <f t="shared" si="9"/>
        <v>3.375</v>
      </c>
      <c r="M107" s="120">
        <f t="shared" si="9"/>
        <v>1.875</v>
      </c>
      <c r="N107" s="120">
        <f t="shared" si="9"/>
        <v>0.84375</v>
      </c>
      <c r="O107" s="121">
        <f t="shared" si="9"/>
        <v>0.25961538461538464</v>
      </c>
    </row>
    <row r="108" spans="1:15" ht="12.75">
      <c r="A108" s="110">
        <v>500</v>
      </c>
      <c r="B108" s="120">
        <f t="shared" si="9"/>
        <v>372.76341948310136</v>
      </c>
      <c r="C108" s="120">
        <f t="shared" si="9"/>
        <v>222.77227722772278</v>
      </c>
      <c r="D108" s="120">
        <f t="shared" si="9"/>
        <v>110.29411764705883</v>
      </c>
      <c r="E108" s="120">
        <f t="shared" si="9"/>
        <v>72.81553398058253</v>
      </c>
      <c r="F108" s="120">
        <f t="shared" si="9"/>
        <v>54.08653846153846</v>
      </c>
      <c r="G108" s="120">
        <f t="shared" si="9"/>
        <v>35.37735849056604</v>
      </c>
      <c r="H108" s="120">
        <f t="shared" si="9"/>
        <v>20.454545454545453</v>
      </c>
      <c r="I108" s="120">
        <f t="shared" si="9"/>
        <v>13.043478260869565</v>
      </c>
      <c r="J108" s="120">
        <f t="shared" si="9"/>
        <v>9.375</v>
      </c>
      <c r="K108" s="120">
        <f t="shared" si="9"/>
        <v>5.769230769230769</v>
      </c>
      <c r="L108" s="120">
        <f t="shared" si="9"/>
        <v>4.017857142857143</v>
      </c>
      <c r="M108" s="120">
        <f t="shared" si="9"/>
        <v>2.3437499999999996</v>
      </c>
      <c r="N108" s="120">
        <f t="shared" si="9"/>
        <v>1.125</v>
      </c>
      <c r="O108" s="121">
        <f t="shared" si="9"/>
        <v>0.375</v>
      </c>
    </row>
    <row r="109" spans="1:15" ht="12.75">
      <c r="A109" s="114">
        <v>1000</v>
      </c>
      <c r="B109" s="122">
        <f t="shared" si="9"/>
        <v>373.8783649052842</v>
      </c>
      <c r="C109" s="122">
        <f t="shared" si="9"/>
        <v>223.88059701492534</v>
      </c>
      <c r="D109" s="122">
        <f t="shared" si="9"/>
        <v>111.38613861386139</v>
      </c>
      <c r="E109" s="122">
        <f t="shared" si="9"/>
        <v>73.89162561576354</v>
      </c>
      <c r="F109" s="122">
        <f t="shared" si="9"/>
        <v>55.14705882352941</v>
      </c>
      <c r="G109" s="122">
        <f t="shared" si="9"/>
        <v>36.407766990291265</v>
      </c>
      <c r="H109" s="122">
        <f t="shared" si="9"/>
        <v>21.428571428571427</v>
      </c>
      <c r="I109" s="122">
        <f t="shared" si="9"/>
        <v>13.953488372093023</v>
      </c>
      <c r="J109" s="122">
        <f t="shared" si="9"/>
        <v>10.227272727272727</v>
      </c>
      <c r="K109" s="122">
        <f t="shared" si="9"/>
        <v>6.521739130434782</v>
      </c>
      <c r="L109" s="122">
        <f t="shared" si="9"/>
        <v>4.6875</v>
      </c>
      <c r="M109" s="122">
        <f t="shared" si="9"/>
        <v>2.8846153846153846</v>
      </c>
      <c r="N109" s="122">
        <f t="shared" si="9"/>
        <v>1.5</v>
      </c>
      <c r="O109" s="123">
        <f t="shared" si="9"/>
        <v>0.5625</v>
      </c>
    </row>
    <row r="111" spans="1:9" ht="12.75">
      <c r="A111" s="124" t="s">
        <v>36</v>
      </c>
      <c r="B111" s="125">
        <v>0.0004</v>
      </c>
      <c r="C111" s="125">
        <v>0.0004</v>
      </c>
      <c r="D111" s="125">
        <v>0.0004</v>
      </c>
      <c r="E111" s="125">
        <v>0.0004</v>
      </c>
      <c r="F111" s="125">
        <v>0.0004</v>
      </c>
      <c r="G111" s="125">
        <v>0.0004</v>
      </c>
      <c r="H111" s="125">
        <v>0.0004</v>
      </c>
      <c r="I111" s="126">
        <v>0.0004</v>
      </c>
    </row>
    <row r="112" spans="1:10" ht="12.75">
      <c r="A112" s="127" t="s">
        <v>37</v>
      </c>
      <c r="B112" s="128">
        <v>450</v>
      </c>
      <c r="C112" s="128">
        <v>450</v>
      </c>
      <c r="D112" s="128">
        <v>450</v>
      </c>
      <c r="E112" s="128">
        <v>450</v>
      </c>
      <c r="F112" s="128">
        <v>450</v>
      </c>
      <c r="G112" s="128">
        <v>450</v>
      </c>
      <c r="H112" s="128">
        <v>450</v>
      </c>
      <c r="I112" s="129">
        <v>450</v>
      </c>
      <c r="J112" t="s">
        <v>38</v>
      </c>
    </row>
    <row r="113" spans="1:10" ht="12.75">
      <c r="A113" s="127" t="s">
        <v>39</v>
      </c>
      <c r="B113" s="128">
        <v>70</v>
      </c>
      <c r="C113" s="128">
        <v>110</v>
      </c>
      <c r="D113" s="128">
        <v>110</v>
      </c>
      <c r="E113" s="128">
        <v>140</v>
      </c>
      <c r="F113" s="128">
        <v>140</v>
      </c>
      <c r="G113" s="128">
        <v>180</v>
      </c>
      <c r="H113" s="128">
        <v>180</v>
      </c>
      <c r="I113" s="129">
        <v>360</v>
      </c>
      <c r="J113" t="s">
        <v>38</v>
      </c>
    </row>
    <row r="114" spans="1:10" ht="12.75">
      <c r="A114" s="135" t="s">
        <v>40</v>
      </c>
      <c r="B114" s="130">
        <v>20</v>
      </c>
      <c r="C114" s="130">
        <v>30</v>
      </c>
      <c r="D114" s="130">
        <v>70</v>
      </c>
      <c r="E114" s="130">
        <v>40</v>
      </c>
      <c r="F114" s="130">
        <v>80</v>
      </c>
      <c r="G114" s="130">
        <v>40</v>
      </c>
      <c r="H114" s="130">
        <v>180</v>
      </c>
      <c r="I114" s="131">
        <v>1000</v>
      </c>
      <c r="J114" t="s">
        <v>38</v>
      </c>
    </row>
    <row r="115" spans="1:9" ht="12.75">
      <c r="A115" s="132" t="s">
        <v>29</v>
      </c>
      <c r="B115" s="133">
        <f aca="true" t="shared" si="10" ref="B115:I115">B114*B112*0.001/B111/B113/(B113+B114)</f>
        <v>3.5714285714285716</v>
      </c>
      <c r="C115" s="133">
        <f t="shared" si="10"/>
        <v>2.1915584415584415</v>
      </c>
      <c r="D115" s="133">
        <f t="shared" si="10"/>
        <v>3.977272727272727</v>
      </c>
      <c r="E115" s="133">
        <f t="shared" si="10"/>
        <v>1.7857142857142858</v>
      </c>
      <c r="F115" s="133">
        <f t="shared" si="10"/>
        <v>2.9220779220779223</v>
      </c>
      <c r="G115" s="133">
        <f t="shared" si="10"/>
        <v>1.1363636363636365</v>
      </c>
      <c r="H115" s="133">
        <f t="shared" si="10"/>
        <v>3.125</v>
      </c>
      <c r="I115" s="133">
        <f t="shared" si="10"/>
        <v>2.297794117647059</v>
      </c>
    </row>
    <row r="117" ht="14.25">
      <c r="B117" s="134" t="s">
        <v>119</v>
      </c>
    </row>
    <row r="118" ht="12.75">
      <c r="B118" s="273" t="s">
        <v>120</v>
      </c>
    </row>
    <row r="120" ht="12.75">
      <c r="B120" t="s">
        <v>121</v>
      </c>
    </row>
    <row r="121" ht="12.75">
      <c r="B121" t="s">
        <v>122</v>
      </c>
    </row>
  </sheetData>
  <sheetProtection selectLockedCells="1" selectUnlockedCells="1"/>
  <mergeCells count="1">
    <mergeCell ref="D4:D5"/>
  </mergeCells>
  <printOptions/>
  <pageMargins left="0.9402777777777778" right="0.22013888888888888" top="0.22013888888888888" bottom="0.1701388888888889" header="0.5118055555555555" footer="0.5118055555555555"/>
  <pageSetup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Cricri</cp:lastModifiedBy>
  <dcterms:created xsi:type="dcterms:W3CDTF">2016-01-03T11:57:13Z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